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pa\Downloads\"/>
    </mc:Choice>
  </mc:AlternateContent>
  <xr:revisionPtr revIDLastSave="0" documentId="13_ncr:1_{58BC1150-6025-445F-A507-F0E84AA0D7F5}" xr6:coauthVersionLast="47" xr6:coauthVersionMax="47" xr10:uidLastSave="{00000000-0000-0000-0000-000000000000}"/>
  <bookViews>
    <workbookView xWindow="-28920" yWindow="-120" windowWidth="29040" windowHeight="15840" xr2:uid="{6AB331D4-B49C-0F4A-BEE9-3F14C16091FE}"/>
  </bookViews>
  <sheets>
    <sheet name="MTC_Strategic" sheetId="1" r:id="rId1"/>
    <sheet name="Employability_SelfAssessmen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3" l="1"/>
  <c r="Q22" i="3"/>
  <c r="Q21" i="3"/>
  <c r="Q20" i="3"/>
  <c r="Q19" i="3"/>
  <c r="Q18" i="3"/>
  <c r="Q17" i="3"/>
  <c r="Q16" i="3"/>
  <c r="Q15" i="3"/>
  <c r="Q14" i="3"/>
  <c r="Q13" i="3"/>
  <c r="Q23" i="1"/>
  <c r="Q19" i="1"/>
  <c r="Q20" i="1"/>
  <c r="Q21" i="1"/>
  <c r="Q22" i="1"/>
  <c r="Q18" i="1"/>
  <c r="Q17" i="1"/>
  <c r="Q14" i="1"/>
  <c r="Q15" i="1"/>
  <c r="Q16" i="1"/>
  <c r="Q13" i="1"/>
  <c r="D153" i="3"/>
  <c r="D138" i="3"/>
  <c r="D134" i="3"/>
  <c r="C122" i="3"/>
  <c r="C121" i="3"/>
  <c r="C120" i="3"/>
  <c r="C119" i="3"/>
  <c r="C118" i="3"/>
  <c r="C117" i="3"/>
  <c r="C116" i="3"/>
  <c r="C115" i="3"/>
  <c r="C114" i="3"/>
  <c r="C113" i="3"/>
  <c r="C112" i="3"/>
  <c r="N100" i="3"/>
  <c r="O100" i="3" s="1"/>
  <c r="G97" i="3" s="1"/>
  <c r="F98" i="3" s="1"/>
  <c r="N99" i="3"/>
  <c r="O99" i="3" s="1"/>
  <c r="G96" i="3" s="1"/>
  <c r="E98" i="3" s="1"/>
  <c r="N98" i="3"/>
  <c r="O98" i="3" s="1"/>
  <c r="F96" i="3" s="1"/>
  <c r="E97" i="3" s="1"/>
  <c r="N97" i="3"/>
  <c r="O97" i="3" s="1"/>
  <c r="G95" i="3" s="1"/>
  <c r="D98" i="3" s="1"/>
  <c r="N96" i="3"/>
  <c r="O96" i="3" s="1"/>
  <c r="F95" i="3" s="1"/>
  <c r="D97" i="3" s="1"/>
  <c r="N95" i="3"/>
  <c r="O95" i="3" s="1"/>
  <c r="E95" i="3" s="1"/>
  <c r="G94" i="3"/>
  <c r="F94" i="3"/>
  <c r="E94" i="3"/>
  <c r="D94" i="3"/>
  <c r="L86" i="3"/>
  <c r="N83" i="3"/>
  <c r="O83" i="3" s="1"/>
  <c r="F83" i="3" s="1"/>
  <c r="E84" i="3" s="1"/>
  <c r="N82" i="3"/>
  <c r="O82" i="3" s="1"/>
  <c r="F82" i="3" s="1"/>
  <c r="D84" i="3" s="1"/>
  <c r="N81" i="3"/>
  <c r="O81" i="3" s="1"/>
  <c r="E82" i="3" s="1"/>
  <c r="F81" i="3"/>
  <c r="E81" i="3"/>
  <c r="D81" i="3"/>
  <c r="C81" i="3"/>
  <c r="N71" i="3"/>
  <c r="O71" i="3" s="1"/>
  <c r="E71" i="3" s="1"/>
  <c r="E70" i="3"/>
  <c r="D70" i="3"/>
  <c r="N61" i="3"/>
  <c r="O61" i="3" s="1"/>
  <c r="E61" i="3" s="1"/>
  <c r="E60" i="3"/>
  <c r="D60" i="3"/>
  <c r="N51" i="3"/>
  <c r="O51" i="3" s="1"/>
  <c r="E51" i="3" s="1"/>
  <c r="E50" i="3"/>
  <c r="D50" i="3"/>
  <c r="N41" i="3"/>
  <c r="O41" i="3" s="1"/>
  <c r="E41" i="3" s="1"/>
  <c r="E40" i="3"/>
  <c r="D40" i="3"/>
  <c r="N30" i="3"/>
  <c r="O30" i="3" s="1"/>
  <c r="E30" i="3" s="1"/>
  <c r="E29" i="3"/>
  <c r="D29" i="3"/>
  <c r="G18" i="3"/>
  <c r="F18" i="3"/>
  <c r="E18" i="3"/>
  <c r="D18" i="3"/>
  <c r="J18" i="3" s="1"/>
  <c r="F17" i="3"/>
  <c r="E17" i="3"/>
  <c r="D17" i="3"/>
  <c r="E16" i="3"/>
  <c r="D16" i="3"/>
  <c r="D15" i="3"/>
  <c r="J15" i="3" s="1"/>
  <c r="J14" i="3"/>
  <c r="N96" i="1"/>
  <c r="O96" i="1" s="1"/>
  <c r="F95" i="1" s="1"/>
  <c r="D97" i="1" s="1"/>
  <c r="N97" i="1"/>
  <c r="O97" i="1" s="1"/>
  <c r="G95" i="1" s="1"/>
  <c r="D98" i="1" s="1"/>
  <c r="N98" i="1"/>
  <c r="O98" i="1" s="1"/>
  <c r="F96" i="1" s="1"/>
  <c r="E97" i="1" s="1"/>
  <c r="N99" i="1"/>
  <c r="O99" i="1" s="1"/>
  <c r="G96" i="1" s="1"/>
  <c r="E98" i="1" s="1"/>
  <c r="N100" i="1"/>
  <c r="O100" i="1" s="1"/>
  <c r="G97" i="1" s="1"/>
  <c r="F98" i="1" s="1"/>
  <c r="N95" i="1"/>
  <c r="O95" i="1" s="1"/>
  <c r="E95" i="1" s="1"/>
  <c r="D96" i="1" s="1"/>
  <c r="N71" i="1"/>
  <c r="D138" i="1"/>
  <c r="D153" i="1"/>
  <c r="N51" i="1"/>
  <c r="N83" i="1"/>
  <c r="N82" i="1"/>
  <c r="N81" i="1"/>
  <c r="N61" i="1"/>
  <c r="N41" i="1"/>
  <c r="N30" i="1"/>
  <c r="D134" i="1"/>
  <c r="C114" i="1"/>
  <c r="C115" i="1"/>
  <c r="C116" i="1"/>
  <c r="C117" i="1"/>
  <c r="C118" i="1"/>
  <c r="C119" i="1"/>
  <c r="C120" i="1"/>
  <c r="C121" i="1"/>
  <c r="C122" i="1"/>
  <c r="C113" i="1"/>
  <c r="C112" i="1"/>
  <c r="G94" i="1"/>
  <c r="F94" i="1"/>
  <c r="E94" i="1"/>
  <c r="D94" i="1"/>
  <c r="I97" i="3" l="1"/>
  <c r="J16" i="3"/>
  <c r="J17" i="3"/>
  <c r="H84" i="3"/>
  <c r="D52" i="3"/>
  <c r="G52" i="3" s="1"/>
  <c r="G51" i="3"/>
  <c r="G30" i="3"/>
  <c r="D31" i="3"/>
  <c r="G31" i="3" s="1"/>
  <c r="D62" i="3"/>
  <c r="G62" i="3" s="1"/>
  <c r="G61" i="3"/>
  <c r="D83" i="3"/>
  <c r="H83" i="3" s="1"/>
  <c r="H82" i="3"/>
  <c r="D96" i="3"/>
  <c r="I96" i="3" s="1"/>
  <c r="I95" i="3"/>
  <c r="J19" i="3"/>
  <c r="K16" i="3" s="1"/>
  <c r="I98" i="3"/>
  <c r="D42" i="3"/>
  <c r="G42" i="3" s="1"/>
  <c r="G41" i="3"/>
  <c r="D72" i="3"/>
  <c r="G72" i="3" s="1"/>
  <c r="G71" i="3"/>
  <c r="I96" i="1"/>
  <c r="I98" i="1"/>
  <c r="I97" i="1"/>
  <c r="I95" i="1"/>
  <c r="K14" i="3" l="1"/>
  <c r="K15" i="3"/>
  <c r="K18" i="3"/>
  <c r="K17" i="3"/>
  <c r="L16" i="3" s="1"/>
  <c r="L17" i="3"/>
  <c r="R18" i="3" s="1"/>
  <c r="D117" i="3" s="1"/>
  <c r="H85" i="3"/>
  <c r="I84" i="3" s="1"/>
  <c r="G73" i="3"/>
  <c r="H71" i="3" s="1"/>
  <c r="L15" i="3"/>
  <c r="G63" i="3"/>
  <c r="H62" i="3" s="1"/>
  <c r="M115" i="3" s="1"/>
  <c r="M14" i="3" a="1"/>
  <c r="K19" i="3"/>
  <c r="L14" i="3"/>
  <c r="L18" i="3"/>
  <c r="G43" i="3"/>
  <c r="H42" i="3" s="1"/>
  <c r="M112" i="3" s="1"/>
  <c r="G32" i="3"/>
  <c r="H31" i="3" s="1"/>
  <c r="M108" i="3" s="1"/>
  <c r="I99" i="3"/>
  <c r="J97" i="3" s="1"/>
  <c r="P119" i="3" s="1"/>
  <c r="G53" i="3"/>
  <c r="H51" i="3" s="1"/>
  <c r="I99" i="1"/>
  <c r="J95" i="1" s="1"/>
  <c r="P117" i="1" s="1"/>
  <c r="J96" i="3" l="1"/>
  <c r="P118" i="3" s="1"/>
  <c r="J95" i="3"/>
  <c r="R17" i="3"/>
  <c r="D116" i="3" s="1"/>
  <c r="R22" i="3"/>
  <c r="D121" i="3" s="1"/>
  <c r="R23" i="3"/>
  <c r="D122" i="3" s="1"/>
  <c r="I83" i="3"/>
  <c r="M118" i="3" s="1"/>
  <c r="J98" i="3"/>
  <c r="P120" i="3" s="1"/>
  <c r="H72" i="3"/>
  <c r="P115" i="3" s="1"/>
  <c r="H52" i="3"/>
  <c r="P112" i="3" s="1"/>
  <c r="Q112" i="3" s="1"/>
  <c r="P114" i="3"/>
  <c r="M14" i="3"/>
  <c r="N14" i="3" s="1"/>
  <c r="M17" i="3"/>
  <c r="N17" i="3" s="1"/>
  <c r="M15" i="3"/>
  <c r="N15" i="3" s="1"/>
  <c r="M18" i="3"/>
  <c r="N18" i="3" s="1"/>
  <c r="M16" i="3"/>
  <c r="N16" i="3" s="1"/>
  <c r="R19" i="3"/>
  <c r="D118" i="3" s="1"/>
  <c r="R13" i="3"/>
  <c r="D112" i="3" s="1"/>
  <c r="H61" i="3"/>
  <c r="M119" i="3"/>
  <c r="H30" i="3"/>
  <c r="I82" i="3"/>
  <c r="P111" i="3"/>
  <c r="Q111" i="3" s="1"/>
  <c r="I51" i="3" a="1"/>
  <c r="P117" i="3"/>
  <c r="H41" i="3"/>
  <c r="R14" i="3"/>
  <c r="D113" i="3" s="1"/>
  <c r="R20" i="3"/>
  <c r="D119" i="3" s="1"/>
  <c r="R15" i="3"/>
  <c r="D114" i="3" s="1"/>
  <c r="R16" i="3"/>
  <c r="D115" i="3" s="1"/>
  <c r="R21" i="3"/>
  <c r="D120" i="3" s="1"/>
  <c r="J96" i="1"/>
  <c r="P118" i="1" s="1"/>
  <c r="J98" i="1"/>
  <c r="P120" i="1" s="1"/>
  <c r="J97" i="1"/>
  <c r="P119" i="1" s="1"/>
  <c r="I71" i="3" l="1" a="1"/>
  <c r="J83" i="3"/>
  <c r="K95" i="3" a="1"/>
  <c r="K96" i="3" s="1"/>
  <c r="L96" i="3" s="1"/>
  <c r="J99" i="3"/>
  <c r="J84" i="3"/>
  <c r="Q114" i="3"/>
  <c r="E117" i="3" s="1"/>
  <c r="Q115" i="3"/>
  <c r="E118" i="3" s="1"/>
  <c r="K97" i="3"/>
  <c r="L97" i="3" s="1"/>
  <c r="I61" i="3" a="1"/>
  <c r="M114" i="3"/>
  <c r="N19" i="3"/>
  <c r="N20" i="3" s="1"/>
  <c r="N22" i="3" s="1"/>
  <c r="I51" i="3"/>
  <c r="J51" i="3" s="1"/>
  <c r="I52" i="3"/>
  <c r="J52" i="3" s="1"/>
  <c r="Q117" i="3"/>
  <c r="Q118" i="3"/>
  <c r="E120" i="3" s="1"/>
  <c r="Q120" i="3"/>
  <c r="E122" i="3" s="1"/>
  <c r="Q119" i="3"/>
  <c r="E121" i="3" s="1"/>
  <c r="J82" i="3"/>
  <c r="K82" i="3" a="1"/>
  <c r="M117" i="3"/>
  <c r="M107" i="3"/>
  <c r="I30" i="3" a="1"/>
  <c r="I41" i="3" a="1"/>
  <c r="M111" i="3"/>
  <c r="I72" i="3"/>
  <c r="J72" i="3" s="1"/>
  <c r="I71" i="3"/>
  <c r="J71" i="3" s="1"/>
  <c r="J99" i="1"/>
  <c r="K95" i="1" a="1"/>
  <c r="K98" i="1" s="1"/>
  <c r="L98" i="1" s="1"/>
  <c r="K95" i="3" l="1"/>
  <c r="L95" i="3" s="1"/>
  <c r="K98" i="3"/>
  <c r="L98" i="3" s="1"/>
  <c r="L99" i="3" s="1"/>
  <c r="L100" i="3" s="1"/>
  <c r="L102" i="3" s="1"/>
  <c r="J73" i="3"/>
  <c r="J74" i="3" s="1"/>
  <c r="J76" i="3" s="1"/>
  <c r="I62" i="3"/>
  <c r="J62" i="3" s="1"/>
  <c r="I61" i="3"/>
  <c r="J61" i="3" s="1"/>
  <c r="J63" i="3" s="1"/>
  <c r="J64" i="3" s="1"/>
  <c r="J66" i="3" s="1"/>
  <c r="I41" i="3"/>
  <c r="J41" i="3" s="1"/>
  <c r="I42" i="3"/>
  <c r="J42" i="3" s="1"/>
  <c r="J53" i="3"/>
  <c r="J54" i="3" s="1"/>
  <c r="J56" i="3" s="1"/>
  <c r="K82" i="3"/>
  <c r="L82" i="3" s="1"/>
  <c r="K84" i="3"/>
  <c r="L84" i="3" s="1"/>
  <c r="K83" i="3"/>
  <c r="L83" i="3" s="1"/>
  <c r="E119" i="3"/>
  <c r="S108" i="3"/>
  <c r="L111" i="3"/>
  <c r="L112" i="3"/>
  <c r="I31" i="3"/>
  <c r="J31" i="3" s="1"/>
  <c r="I30" i="3"/>
  <c r="J30" i="3" s="1"/>
  <c r="K96" i="1"/>
  <c r="L96" i="1" s="1"/>
  <c r="K95" i="1"/>
  <c r="L95" i="1" s="1"/>
  <c r="L99" i="1" s="1"/>
  <c r="L100" i="1" s="1"/>
  <c r="L102" i="1" s="1"/>
  <c r="K97" i="1"/>
  <c r="L97" i="1" s="1"/>
  <c r="D167" i="3" l="1"/>
  <c r="O102" i="3"/>
  <c r="L85" i="3"/>
  <c r="L87" i="3" s="1"/>
  <c r="L118" i="3"/>
  <c r="E115" i="3" s="1"/>
  <c r="L117" i="3"/>
  <c r="E114" i="3" s="1"/>
  <c r="L119" i="3"/>
  <c r="E116" i="3" s="1"/>
  <c r="O85" i="3"/>
  <c r="D149" i="3"/>
  <c r="L114" i="3"/>
  <c r="L115" i="3"/>
  <c r="E113" i="3" s="1"/>
  <c r="S112" i="3"/>
  <c r="J43" i="3"/>
  <c r="J44" i="3" s="1"/>
  <c r="J46" i="3" s="1"/>
  <c r="J32" i="3"/>
  <c r="J33" i="3" s="1"/>
  <c r="J35" i="3" s="1"/>
  <c r="O102" i="1"/>
  <c r="D167" i="1"/>
  <c r="E112" i="3" l="1"/>
  <c r="E123" i="3" s="1"/>
  <c r="D187" i="3" s="1"/>
  <c r="S120" i="3"/>
  <c r="O83" i="1" l="1"/>
  <c r="F83" i="1" s="1"/>
  <c r="E84" i="1" s="1"/>
  <c r="O82" i="1"/>
  <c r="F82" i="1" s="1"/>
  <c r="D84" i="1" s="1"/>
  <c r="O81" i="1"/>
  <c r="E82" i="1" s="1"/>
  <c r="D83" i="1" s="1"/>
  <c r="F81" i="1"/>
  <c r="E81" i="1"/>
  <c r="D81" i="1"/>
  <c r="L86" i="1"/>
  <c r="C81" i="1"/>
  <c r="O71" i="1"/>
  <c r="E71" i="1" s="1"/>
  <c r="E70" i="1"/>
  <c r="D70" i="1"/>
  <c r="O61" i="1"/>
  <c r="E61" i="1" s="1"/>
  <c r="E60" i="1"/>
  <c r="D60" i="1"/>
  <c r="O51" i="1"/>
  <c r="E51" i="1" s="1"/>
  <c r="D52" i="1" s="1"/>
  <c r="G52" i="1" s="1"/>
  <c r="E50" i="1"/>
  <c r="D50" i="1"/>
  <c r="E40" i="1"/>
  <c r="E29" i="1"/>
  <c r="D29" i="1"/>
  <c r="D40" i="1"/>
  <c r="O41" i="1"/>
  <c r="E41" i="1" s="1"/>
  <c r="O30" i="1"/>
  <c r="E30" i="1" s="1"/>
  <c r="H84" i="1" l="1"/>
  <c r="H83" i="1"/>
  <c r="H82" i="1"/>
  <c r="G71" i="1"/>
  <c r="D72" i="1"/>
  <c r="G72" i="1" s="1"/>
  <c r="D62" i="1"/>
  <c r="G62" i="1" s="1"/>
  <c r="G61" i="1"/>
  <c r="G51" i="1"/>
  <c r="D42" i="1"/>
  <c r="G42" i="1" s="1"/>
  <c r="G41" i="1"/>
  <c r="G63" i="1" l="1"/>
  <c r="H62" i="1" s="1"/>
  <c r="M115" i="1" s="1"/>
  <c r="H85" i="1"/>
  <c r="G73" i="1"/>
  <c r="H72" i="1" s="1"/>
  <c r="P115" i="1" s="1"/>
  <c r="H61" i="1"/>
  <c r="G53" i="1"/>
  <c r="H52" i="1" s="1"/>
  <c r="P112" i="1" s="1"/>
  <c r="G43" i="1"/>
  <c r="H41" i="1" s="1"/>
  <c r="M111" i="1" s="1"/>
  <c r="H71" i="1" l="1"/>
  <c r="P114" i="1" s="1"/>
  <c r="I61" i="1" a="1"/>
  <c r="I62" i="1" s="1"/>
  <c r="J62" i="1" s="1"/>
  <c r="M114" i="1"/>
  <c r="H42" i="1"/>
  <c r="M112" i="1" s="1"/>
  <c r="I83" i="1"/>
  <c r="M118" i="1" s="1"/>
  <c r="I84" i="1"/>
  <c r="M119" i="1" s="1"/>
  <c r="I82" i="1"/>
  <c r="M117" i="1" s="1"/>
  <c r="I71" i="1" a="1"/>
  <c r="H51" i="1"/>
  <c r="I51" i="1" l="1" a="1"/>
  <c r="I52" i="1" s="1"/>
  <c r="J52" i="1" s="1"/>
  <c r="P111" i="1"/>
  <c r="I41" i="1" a="1"/>
  <c r="I42" i="1" s="1"/>
  <c r="J42" i="1" s="1"/>
  <c r="I61" i="1"/>
  <c r="J61" i="1" s="1"/>
  <c r="J63" i="1" s="1"/>
  <c r="J64" i="1" s="1"/>
  <c r="J66" i="1" s="1"/>
  <c r="J82" i="1"/>
  <c r="K82" i="1" a="1"/>
  <c r="J84" i="1"/>
  <c r="J83" i="1"/>
  <c r="I71" i="1"/>
  <c r="J71" i="1" s="1"/>
  <c r="I72" i="1"/>
  <c r="J72" i="1" s="1"/>
  <c r="I51" i="1" l="1"/>
  <c r="J51" i="1" s="1"/>
  <c r="J53" i="1" s="1"/>
  <c r="J54" i="1" s="1"/>
  <c r="J56" i="1" s="1"/>
  <c r="I41" i="1"/>
  <c r="J41" i="1" s="1"/>
  <c r="J43" i="1" s="1"/>
  <c r="J44" i="1" s="1"/>
  <c r="J46" i="1" s="1"/>
  <c r="K83" i="1"/>
  <c r="L83" i="1" s="1"/>
  <c r="K82" i="1"/>
  <c r="L82" i="1" s="1"/>
  <c r="K84" i="1"/>
  <c r="L84" i="1" s="1"/>
  <c r="J73" i="1"/>
  <c r="J74" i="1" s="1"/>
  <c r="J76" i="1" s="1"/>
  <c r="L85" i="1" l="1"/>
  <c r="L87" i="1" s="1"/>
  <c r="O85" i="1" l="1"/>
  <c r="D149" i="1"/>
  <c r="G30" i="1" l="1"/>
  <c r="D31" i="1"/>
  <c r="G31" i="1" s="1"/>
  <c r="J14" i="1"/>
  <c r="G18" i="1"/>
  <c r="F18" i="1"/>
  <c r="E18" i="1"/>
  <c r="D18" i="1"/>
  <c r="F17" i="1"/>
  <c r="E17" i="1"/>
  <c r="D17" i="1"/>
  <c r="E16" i="1"/>
  <c r="D16" i="1"/>
  <c r="D15" i="1"/>
  <c r="J15" i="1" s="1"/>
  <c r="G32" i="1" l="1"/>
  <c r="H31" i="1" s="1"/>
  <c r="M108" i="1" s="1"/>
  <c r="J18" i="1"/>
  <c r="J16" i="1"/>
  <c r="J17" i="1"/>
  <c r="Q112" i="1" l="1"/>
  <c r="Q111" i="1"/>
  <c r="H30" i="1"/>
  <c r="J19" i="1"/>
  <c r="K16" i="1" s="1"/>
  <c r="K14" i="1"/>
  <c r="K17" i="1" l="1"/>
  <c r="K15" i="1"/>
  <c r="K18" i="1"/>
  <c r="L16" i="1"/>
  <c r="R22" i="1"/>
  <c r="D121" i="1" s="1"/>
  <c r="R17" i="1"/>
  <c r="D116" i="1" s="1"/>
  <c r="L15" i="1"/>
  <c r="L17" i="1"/>
  <c r="R18" i="1" s="1"/>
  <c r="D117" i="1" s="1"/>
  <c r="L14" i="1"/>
  <c r="K19" i="1"/>
  <c r="L18" i="1"/>
  <c r="I30" i="1" a="1"/>
  <c r="I31" i="1" s="1"/>
  <c r="J31" i="1" s="1"/>
  <c r="M107" i="1"/>
  <c r="Q115" i="1"/>
  <c r="E118" i="1" s="1"/>
  <c r="Q114" i="1"/>
  <c r="E117" i="1" s="1"/>
  <c r="Q118" i="1"/>
  <c r="E120" i="1" s="1"/>
  <c r="Q119" i="1"/>
  <c r="E121" i="1" s="1"/>
  <c r="Q120" i="1"/>
  <c r="E122" i="1" s="1"/>
  <c r="Q117" i="1"/>
  <c r="E119" i="1" s="1"/>
  <c r="M14" i="1" a="1"/>
  <c r="M14" i="1" s="1"/>
  <c r="N14" i="1" s="1"/>
  <c r="R23" i="1" l="1"/>
  <c r="D122" i="1" s="1"/>
  <c r="R21" i="1"/>
  <c r="D120" i="1" s="1"/>
  <c r="R16" i="1"/>
  <c r="D115" i="1" s="1"/>
  <c r="R13" i="1"/>
  <c r="D112" i="1" s="1"/>
  <c r="R19" i="1"/>
  <c r="D118" i="1" s="1"/>
  <c r="R20" i="1"/>
  <c r="D119" i="1" s="1"/>
  <c r="R15" i="1"/>
  <c r="D114" i="1" s="1"/>
  <c r="R14" i="1"/>
  <c r="D113" i="1" s="1"/>
  <c r="I30" i="1"/>
  <c r="J30" i="1" s="1"/>
  <c r="J32" i="1" s="1"/>
  <c r="J33" i="1" s="1"/>
  <c r="J35" i="1" s="1"/>
  <c r="S108" i="1"/>
  <c r="L111" i="1"/>
  <c r="L112" i="1"/>
  <c r="M16" i="1"/>
  <c r="N16" i="1" s="1"/>
  <c r="M17" i="1"/>
  <c r="N17" i="1" s="1"/>
  <c r="M18" i="1"/>
  <c r="N18" i="1" s="1"/>
  <c r="M15" i="1"/>
  <c r="N15" i="1" s="1"/>
  <c r="N19" i="1" s="1"/>
  <c r="N20" i="1" s="1"/>
  <c r="N22" i="1" s="1"/>
  <c r="L117" i="1" l="1"/>
  <c r="E114" i="1" s="1"/>
  <c r="L119" i="1"/>
  <c r="E116" i="1" s="1"/>
  <c r="L118" i="1"/>
  <c r="E115" i="1" s="1"/>
  <c r="L115" i="1"/>
  <c r="E113" i="1" s="1"/>
  <c r="L114" i="1"/>
  <c r="S112" i="1"/>
  <c r="S120" i="1" l="1"/>
  <c r="E112" i="1"/>
  <c r="E123" i="1" s="1"/>
  <c r="D187" i="1" s="1"/>
</calcChain>
</file>

<file path=xl/sharedStrings.xml><?xml version="1.0" encoding="utf-8"?>
<sst xmlns="http://schemas.openxmlformats.org/spreadsheetml/2006/main" count="304" uniqueCount="104">
  <si>
    <t>A</t>
  </si>
  <si>
    <t>B</t>
  </si>
  <si>
    <t>C</t>
  </si>
  <si>
    <t>D</t>
  </si>
  <si>
    <t>E</t>
  </si>
  <si>
    <t>CI</t>
  </si>
  <si>
    <t>RI</t>
  </si>
  <si>
    <t>CR</t>
  </si>
  <si>
    <t>Skills</t>
  </si>
  <si>
    <t>Competences</t>
  </si>
  <si>
    <t>Strongly Agree</t>
  </si>
  <si>
    <t>Agree</t>
  </si>
  <si>
    <t>Equally</t>
  </si>
  <si>
    <t>Disagree</t>
  </si>
  <si>
    <t>Strongly Disagree</t>
  </si>
  <si>
    <t>Statutory</t>
  </si>
  <si>
    <t>Market</t>
  </si>
  <si>
    <t>Skills/Statutory</t>
  </si>
  <si>
    <t>Competence/Statutory</t>
  </si>
  <si>
    <t>Skills/Market</t>
  </si>
  <si>
    <t>priorities</t>
  </si>
  <si>
    <t>cr</t>
  </si>
  <si>
    <t>ci</t>
  </si>
  <si>
    <t>ri</t>
  </si>
  <si>
    <t>Greening</t>
  </si>
  <si>
    <t>Digital</t>
  </si>
  <si>
    <t>Soft</t>
  </si>
  <si>
    <t>Condition</t>
  </si>
  <si>
    <t>SelfEmp</t>
  </si>
  <si>
    <t>Competence/SelfEmp</t>
  </si>
  <si>
    <t>Self Motivation</t>
  </si>
  <si>
    <t>Ability to Learn</t>
  </si>
  <si>
    <t>Mentoring</t>
  </si>
  <si>
    <t>Pride</t>
  </si>
  <si>
    <t>Results</t>
  </si>
  <si>
    <t>STCW/Stat/Skills</t>
  </si>
  <si>
    <t>Nat/Stat/Skills</t>
  </si>
  <si>
    <t>Green/Mkt/Skills</t>
  </si>
  <si>
    <t>Digital/Mkt/Skills</t>
  </si>
  <si>
    <t>Soft/Mkt/Skills</t>
  </si>
  <si>
    <t>STCW/Stat/Comp</t>
  </si>
  <si>
    <t>Nat/Stat/Comp</t>
  </si>
  <si>
    <t>Ab/SE/Comp</t>
  </si>
  <si>
    <t>Self/SE/Comp</t>
  </si>
  <si>
    <t>Ment/Se/Com</t>
  </si>
  <si>
    <t>Pride/SE/Com</t>
  </si>
  <si>
    <t>Comp</t>
  </si>
  <si>
    <t xml:space="preserve">Skills </t>
  </si>
  <si>
    <t>Stat</t>
  </si>
  <si>
    <t>Mkt</t>
  </si>
  <si>
    <t>SE</t>
  </si>
  <si>
    <t>STCW</t>
  </si>
  <si>
    <t>Nat</t>
  </si>
  <si>
    <t>Green</t>
  </si>
  <si>
    <t>Absolute Values</t>
  </si>
  <si>
    <t>linked</t>
  </si>
  <si>
    <t>Are STCW requirements more important than the national ones?</t>
  </si>
  <si>
    <t>Do you consider Greening more important than Digital skills?</t>
  </si>
  <si>
    <t>Do you consider Digital more importan than Soft skills?</t>
  </si>
  <si>
    <t>Do you consider Greening more important than Soft skills?</t>
  </si>
  <si>
    <t>Statutory Skills</t>
  </si>
  <si>
    <t>Market Required Skills</t>
  </si>
  <si>
    <t>Statutory Competences</t>
  </si>
  <si>
    <t>Self Empowerement Skills</t>
  </si>
  <si>
    <t>Do you consider the Ability to Learn more important than Selfmotivation?</t>
  </si>
  <si>
    <t>Do you consider the Ability to Learn more important than Mentoring?</t>
  </si>
  <si>
    <t>Do you consider the Ability to Learn more important than Professional Pride?</t>
  </si>
  <si>
    <t>Do you consider Selfmotivation more importan than Mentoring?</t>
  </si>
  <si>
    <t>Do you consider Selfmotivation more importan than Professional Pride?</t>
  </si>
  <si>
    <t>Do you consider Mentoring more importan than Professional Pride?</t>
  </si>
  <si>
    <t>Please provide your input in the following questions!</t>
  </si>
  <si>
    <t>Do you consider your Greening more important than Digital skills?</t>
  </si>
  <si>
    <t>Do you consider your Greening more important than Soft skills?</t>
  </si>
  <si>
    <t>Do you consider your Digital more importan than Soft skills?</t>
  </si>
  <si>
    <t>Are your STCW competences more important than the national ones? Is there a difference?</t>
  </si>
  <si>
    <t>Do you consider  your Ability to Learn more important than Selfmotivation?</t>
  </si>
  <si>
    <t>Do you consider your Ability to Learn more important than Mentoring?</t>
  </si>
  <si>
    <t>Do you consider your Ability to Learn more important than Professional Pride?</t>
  </si>
  <si>
    <t>Do you consider your Selfmotivation more importan than Mentoring?</t>
  </si>
  <si>
    <t>Do you consider your Selfmotivation more importan than Professional Pride?</t>
  </si>
  <si>
    <t>Do you consider your Mentoring competences more importan than Professional Pride?</t>
  </si>
  <si>
    <t>Please provide your assessment to the following points (from 0 -not achieved- to 100 -fully achieved-)</t>
  </si>
  <si>
    <t>STCW skills are successfully delivered</t>
  </si>
  <si>
    <t>Skills as required by National Law are successfully delivered.</t>
  </si>
  <si>
    <t>Skills related to Greening are mastered by the graduates</t>
  </si>
  <si>
    <t>Skills related to Digital Management are mastered by the graduates</t>
  </si>
  <si>
    <t>The graduates are equipped with Soft Skills</t>
  </si>
  <si>
    <t>STCW Competences are successfully delivered</t>
  </si>
  <si>
    <t>Competences as required by National Law are successfully delivered.</t>
  </si>
  <si>
    <t>The graduates possess proven competences in learning new things</t>
  </si>
  <si>
    <t>The graduates have strong Selfempowerement competences</t>
  </si>
  <si>
    <t>The graduates know how to mentor younger colleagues</t>
  </si>
  <si>
    <t>The graduates possess a healthy pride in the profession of mariners</t>
  </si>
  <si>
    <t>You possess the skills reqyuired by STCW</t>
  </si>
  <si>
    <t>You possess the competences required by STCW</t>
  </si>
  <si>
    <t>You possess the Skills required by National Law</t>
  </si>
  <si>
    <t>You possess the Competences required by National Law</t>
  </si>
  <si>
    <t>You understand the need and the means of Greening</t>
  </si>
  <si>
    <t>You can easily work in a digital environment and you can digitize your work</t>
  </si>
  <si>
    <t>You feel that your Soft Skills are sufficient</t>
  </si>
  <si>
    <t>You know how to learn new new things</t>
  </si>
  <si>
    <t>You feel strongly selfempowered</t>
  </si>
  <si>
    <t>You know how to mentor younger colleagues</t>
  </si>
  <si>
    <t>You feel a healthy pride in your profession as a mariner!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</si>
</sst>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000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 (Body)_x0000_"/>
    </font>
    <font>
      <sz val="12"/>
      <color rgb="FF000000"/>
      <name val="Calibri (Body)"/>
    </font>
    <font>
      <b/>
      <u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12" fontId="0" fillId="0" borderId="0" xfId="0" applyNumberFormat="1" applyAlignment="1">
      <alignment horizontal="center" vertical="center"/>
    </xf>
    <xf numFmtId="164" fontId="0" fillId="2" borderId="0" xfId="0" applyNumberFormat="1" applyFill="1"/>
    <xf numFmtId="164" fontId="0" fillId="0" borderId="0" xfId="0" applyNumberFormat="1"/>
    <xf numFmtId="0" fontId="0" fillId="2" borderId="0" xfId="0" applyFill="1"/>
    <xf numFmtId="0" fontId="0" fillId="3" borderId="0" xfId="0" applyFill="1"/>
    <xf numFmtId="2" fontId="0" fillId="3" borderId="0" xfId="0" applyNumberFormat="1" applyFill="1"/>
    <xf numFmtId="165" fontId="0" fillId="3" borderId="0" xfId="1" applyNumberFormat="1" applyFont="1" applyFill="1"/>
    <xf numFmtId="12" fontId="0" fillId="4" borderId="0" xfId="0" applyNumberFormat="1" applyFill="1" applyAlignment="1">
      <alignment horizontal="center" vertical="center"/>
    </xf>
    <xf numFmtId="166" fontId="0" fillId="0" borderId="0" xfId="0" applyNumberFormat="1"/>
    <xf numFmtId="12" fontId="0" fillId="5" borderId="1" xfId="0" applyNumberFormat="1" applyFill="1" applyBorder="1" applyAlignment="1">
      <alignment horizontal="center"/>
    </xf>
    <xf numFmtId="0" fontId="3" fillId="0" borderId="0" xfId="0" applyFont="1"/>
    <xf numFmtId="12" fontId="0" fillId="5" borderId="0" xfId="0" applyNumberFormat="1" applyFill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right"/>
    </xf>
    <xf numFmtId="12" fontId="0" fillId="0" borderId="1" xfId="0" applyNumberFormat="1" applyBorder="1" applyAlignment="1">
      <alignment horizontal="center"/>
    </xf>
    <xf numFmtId="12" fontId="0" fillId="0" borderId="0" xfId="0" applyNumberFormat="1" applyAlignment="1">
      <alignment horizontal="center"/>
    </xf>
    <xf numFmtId="9" fontId="5" fillId="0" borderId="0" xfId="1" applyFont="1" applyFill="1"/>
    <xf numFmtId="2" fontId="0" fillId="0" borderId="0" xfId="0" applyNumberFormat="1"/>
    <xf numFmtId="10" fontId="0" fillId="0" borderId="0" xfId="1" applyNumberFormat="1" applyFont="1" applyFill="1"/>
    <xf numFmtId="0" fontId="6" fillId="0" borderId="0" xfId="0" applyFont="1"/>
    <xf numFmtId="12" fontId="0" fillId="6" borderId="1" xfId="0" applyNumberFormat="1" applyFill="1" applyBorder="1" applyAlignment="1">
      <alignment horizontal="center"/>
    </xf>
    <xf numFmtId="166" fontId="0" fillId="6" borderId="0" xfId="0" applyNumberFormat="1" applyFill="1"/>
    <xf numFmtId="164" fontId="0" fillId="6" borderId="0" xfId="0" applyNumberFormat="1" applyFill="1"/>
    <xf numFmtId="0" fontId="0" fillId="7" borderId="0" xfId="0" applyFill="1"/>
    <xf numFmtId="0" fontId="2" fillId="7" borderId="0" xfId="0" applyFont="1" applyFill="1"/>
    <xf numFmtId="0" fontId="7" fillId="7" borderId="0" xfId="0" applyFont="1" applyFill="1"/>
    <xf numFmtId="0" fontId="8" fillId="7" borderId="0" xfId="0" applyFont="1" applyFill="1"/>
    <xf numFmtId="0" fontId="0" fillId="7" borderId="2" xfId="0" applyFill="1" applyBorder="1"/>
    <xf numFmtId="0" fontId="7" fillId="7" borderId="3" xfId="0" applyFont="1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9" fillId="9" borderId="0" xfId="0" applyFont="1" applyFill="1"/>
    <xf numFmtId="0" fontId="10" fillId="7" borderId="0" xfId="0" applyFont="1" applyFill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3" fillId="8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@C3" TargetMode="External"/><Relationship Id="rId1" Type="http://schemas.openxmlformats.org/officeDocument/2006/relationships/hyperlink" Target="mailto:C@C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C@C3" TargetMode="External"/><Relationship Id="rId1" Type="http://schemas.openxmlformats.org/officeDocument/2006/relationships/hyperlink" Target="mailto:C@C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CE0B-C61F-204F-9742-2C00A552FE46}">
  <dimension ref="B1:S188"/>
  <sheetViews>
    <sheetView tabSelected="1" topLeftCell="A131" workbookViewId="0">
      <selection activeCell="K172" sqref="K172"/>
    </sheetView>
  </sheetViews>
  <sheetFormatPr defaultColWidth="11" defaultRowHeight="15.75"/>
  <cols>
    <col min="3" max="3" width="12" customWidth="1"/>
    <col min="12" max="12" width="13.375" customWidth="1"/>
    <col min="14" max="14" width="15.875" customWidth="1"/>
    <col min="16" max="16" width="15.125" bestFit="1" customWidth="1"/>
  </cols>
  <sheetData>
    <row r="1" spans="2:18" hidden="1"/>
    <row r="2" spans="2:18" hidden="1">
      <c r="B2">
        <v>0</v>
      </c>
      <c r="C2">
        <v>40</v>
      </c>
      <c r="D2" t="s">
        <v>0</v>
      </c>
      <c r="F2" t="s">
        <v>10</v>
      </c>
      <c r="G2" s="10">
        <v>5</v>
      </c>
    </row>
    <row r="3" spans="2:18" hidden="1">
      <c r="B3">
        <v>41</v>
      </c>
      <c r="C3">
        <v>60</v>
      </c>
      <c r="D3" t="s">
        <v>1</v>
      </c>
      <c r="F3" t="s">
        <v>11</v>
      </c>
      <c r="G3" s="10">
        <v>3</v>
      </c>
    </row>
    <row r="4" spans="2:18" hidden="1">
      <c r="B4">
        <v>61</v>
      </c>
      <c r="C4">
        <v>80</v>
      </c>
      <c r="D4" t="s">
        <v>2</v>
      </c>
      <c r="F4" t="s">
        <v>12</v>
      </c>
      <c r="G4" s="10">
        <v>1</v>
      </c>
    </row>
    <row r="5" spans="2:18" hidden="1">
      <c r="B5">
        <v>81</v>
      </c>
      <c r="C5">
        <v>90</v>
      </c>
      <c r="D5" t="s">
        <v>3</v>
      </c>
      <c r="F5" t="s">
        <v>13</v>
      </c>
      <c r="G5" s="10">
        <v>0.33333333333333331</v>
      </c>
    </row>
    <row r="6" spans="2:18" hidden="1">
      <c r="B6">
        <v>91</v>
      </c>
      <c r="C6">
        <v>100</v>
      </c>
      <c r="D6" t="s">
        <v>4</v>
      </c>
      <c r="F6" t="s">
        <v>14</v>
      </c>
      <c r="G6" s="10">
        <v>0.2</v>
      </c>
    </row>
    <row r="7" spans="2:18" hidden="1">
      <c r="G7" s="12"/>
      <c r="R7" s="3"/>
    </row>
    <row r="8" spans="2:18" hidden="1">
      <c r="G8" s="12"/>
      <c r="R8" s="3"/>
    </row>
    <row r="9" spans="2:18" hidden="1">
      <c r="G9" s="12"/>
      <c r="R9" s="3"/>
    </row>
    <row r="10" spans="2:18" hidden="1">
      <c r="G10" s="12"/>
      <c r="R10" s="3"/>
    </row>
    <row r="11" spans="2:18" hidden="1"/>
    <row r="12" spans="2:18" hidden="1"/>
    <row r="13" spans="2:18" hidden="1">
      <c r="D13" t="s">
        <v>0</v>
      </c>
      <c r="E13" t="s">
        <v>1</v>
      </c>
      <c r="F13" t="s">
        <v>2</v>
      </c>
      <c r="G13" t="s">
        <v>3</v>
      </c>
      <c r="H13" t="s">
        <v>4</v>
      </c>
      <c r="P13" t="s">
        <v>35</v>
      </c>
      <c r="Q13">
        <f>K172</f>
        <v>89</v>
      </c>
      <c r="R13" s="3">
        <f>IF(AND(Q13&gt;=$B$2,Q13&lt;=$C$2),$L$14,IF(AND(Q13&gt;=$B$3,Q13&lt;=$C$3),$L$15,IF(AND(Q13&gt;=$B$4,Q13&lt;=$C$4),$L$16,IF(AND(Q13&gt;=$B$5,Q13&lt;=$C$5),$L$17,IF(AND(Q13&gt;=$B$6,Q13&lt;=$C$6),$L$18,"check")))))</f>
        <v>0.51728185797178672</v>
      </c>
    </row>
    <row r="14" spans="2:18" hidden="1">
      <c r="C14" t="s">
        <v>0</v>
      </c>
      <c r="D14" s="1">
        <v>1</v>
      </c>
      <c r="E14" s="8">
        <v>0.33333333333333331</v>
      </c>
      <c r="F14" s="8">
        <v>0.2</v>
      </c>
      <c r="G14" s="8">
        <v>0.14285714285714285</v>
      </c>
      <c r="H14" s="8">
        <v>0.1111111111111111</v>
      </c>
      <c r="J14" s="2">
        <f>POWER(PRODUCT(D14:H14),1/(COUNT(D14:H14)))</f>
        <v>0.25404674702328517</v>
      </c>
      <c r="K14" s="3">
        <f>J14/J$19</f>
        <v>3.291777163618214E-2</v>
      </c>
      <c r="L14" s="21">
        <f>K14/MAX(K$14:K$18)</f>
        <v>6.4539749673113059E-2</v>
      </c>
      <c r="M14" s="3">
        <f t="array" ref="M14:M18">MMULT(D14:H18,K14:K18)</f>
        <v>0.17440603180257241</v>
      </c>
      <c r="N14" s="3">
        <f>M14/K14</f>
        <v>5.2982332379653245</v>
      </c>
      <c r="P14" t="s">
        <v>36</v>
      </c>
      <c r="Q14">
        <f>K174</f>
        <v>90</v>
      </c>
      <c r="R14" s="3">
        <f t="shared" ref="R14:R23" si="0">IF(AND(Q14&gt;=$B$2,Q14&lt;=$C$2),$L$14,IF(AND(Q14&gt;=$B$3,Q14&lt;=$C$3),$L$15,IF(AND(Q14&gt;=$B$4,Q14&lt;=$C$4),$L$16,IF(AND(Q14&gt;=$B$5,Q14&lt;=$C$5),$L$17,IF(AND(Q14&gt;=$B$6,Q14&lt;=$C$6),$L$18,"check")))))</f>
        <v>0.51728185797178672</v>
      </c>
    </row>
    <row r="15" spans="2:18" hidden="1">
      <c r="C15" t="s">
        <v>1</v>
      </c>
      <c r="D15" s="1">
        <f>1/E14</f>
        <v>3</v>
      </c>
      <c r="E15" s="1">
        <v>1</v>
      </c>
      <c r="F15" s="8">
        <v>0.33333333333333331</v>
      </c>
      <c r="G15" s="8">
        <v>0.2</v>
      </c>
      <c r="H15" s="8">
        <v>0.14285714285714285</v>
      </c>
      <c r="J15" s="2">
        <f t="shared" ref="J15:J18" si="1">POWER(PRODUCT(D15:H15),1/(COUNT(D15:H15)))</f>
        <v>0.49111860991873663</v>
      </c>
      <c r="K15" s="3">
        <f t="shared" ref="K15:K18" si="2">J15/J$19</f>
        <v>6.3636045086231371E-2</v>
      </c>
      <c r="L15" s="21">
        <f>K15/MAX(K$14:K$18)</f>
        <v>0.12476708525245277</v>
      </c>
      <c r="M15" s="3">
        <v>0.33121001717552317</v>
      </c>
      <c r="N15" s="3">
        <f>M15/K15</f>
        <v>5.2047548952281684</v>
      </c>
      <c r="P15" t="s">
        <v>37</v>
      </c>
      <c r="Q15">
        <f>K176</f>
        <v>89</v>
      </c>
      <c r="R15" s="3">
        <f t="shared" si="0"/>
        <v>0.51728185797178672</v>
      </c>
    </row>
    <row r="16" spans="2:18" hidden="1">
      <c r="C16" t="s">
        <v>2</v>
      </c>
      <c r="D16" s="1">
        <f>1/F14</f>
        <v>5</v>
      </c>
      <c r="E16" s="1">
        <f>1/F15</f>
        <v>3</v>
      </c>
      <c r="F16" s="1">
        <v>1</v>
      </c>
      <c r="G16" s="8">
        <v>0.33333333333333331</v>
      </c>
      <c r="H16" s="8">
        <v>0.2</v>
      </c>
      <c r="J16" s="2">
        <f t="shared" si="1"/>
        <v>1</v>
      </c>
      <c r="K16" s="3">
        <f t="shared" si="2"/>
        <v>0.12957367894643812</v>
      </c>
      <c r="L16" s="21">
        <f>K16/MAX(K$14:K$18)</f>
        <v>0.25404674702328517</v>
      </c>
      <c r="M16" s="3">
        <v>0.67502301049417723</v>
      </c>
      <c r="N16" s="3">
        <f>M16/K16</f>
        <v>5.2095689184931731</v>
      </c>
      <c r="P16" t="s">
        <v>38</v>
      </c>
      <c r="Q16">
        <f>K177</f>
        <v>78</v>
      </c>
      <c r="R16" s="3">
        <f t="shared" si="0"/>
        <v>0.25404674702328517</v>
      </c>
    </row>
    <row r="17" spans="3:18" hidden="1">
      <c r="C17" t="s">
        <v>3</v>
      </c>
      <c r="D17" s="1">
        <f>1/G14</f>
        <v>7</v>
      </c>
      <c r="E17" s="1">
        <f>1/G15</f>
        <v>5</v>
      </c>
      <c r="F17" s="1">
        <f>1/G16</f>
        <v>3</v>
      </c>
      <c r="G17" s="1">
        <v>1</v>
      </c>
      <c r="H17" s="8">
        <v>0.33333333333333331</v>
      </c>
      <c r="J17" s="2">
        <f t="shared" si="1"/>
        <v>2.0361680046403983</v>
      </c>
      <c r="K17" s="3">
        <f t="shared" si="2"/>
        <v>0.26383377931428453</v>
      </c>
      <c r="L17" s="21">
        <f>K17/MAX(K$14:K$18)</f>
        <v>0.51728185797178672</v>
      </c>
      <c r="M17" s="3">
        <v>1.3711723513769853</v>
      </c>
      <c r="N17" s="3">
        <f>M17/K17</f>
        <v>5.1971068865431933</v>
      </c>
      <c r="P17" t="s">
        <v>39</v>
      </c>
      <c r="Q17">
        <f>K178</f>
        <v>67</v>
      </c>
      <c r="R17" s="3">
        <f t="shared" si="0"/>
        <v>0.25404674702328517</v>
      </c>
    </row>
    <row r="18" spans="3:18" hidden="1">
      <c r="C18" t="s">
        <v>4</v>
      </c>
      <c r="D18" s="1">
        <f>1/H14</f>
        <v>9</v>
      </c>
      <c r="E18" s="1">
        <f>1/H15</f>
        <v>7</v>
      </c>
      <c r="F18" s="1">
        <f>1/H16</f>
        <v>5</v>
      </c>
      <c r="G18" s="1">
        <f>1/H17</f>
        <v>3</v>
      </c>
      <c r="H18" s="1">
        <v>1</v>
      </c>
      <c r="J18" s="2">
        <f t="shared" si="1"/>
        <v>3.9362834270353519</v>
      </c>
      <c r="K18" s="3">
        <f t="shared" si="2"/>
        <v>0.51003872501686387</v>
      </c>
      <c r="L18" s="21">
        <f>K18/MAX(K$14:K$18)</f>
        <v>1</v>
      </c>
      <c r="M18" s="3">
        <v>2.6911207180211667</v>
      </c>
      <c r="N18" s="3">
        <f>M18/K18</f>
        <v>5.276306652856972</v>
      </c>
      <c r="P18" t="s">
        <v>40</v>
      </c>
      <c r="Q18">
        <f>K173</f>
        <v>90</v>
      </c>
      <c r="R18" s="3">
        <f t="shared" si="0"/>
        <v>0.51728185797178672</v>
      </c>
    </row>
    <row r="19" spans="3:18" hidden="1">
      <c r="J19" s="2">
        <f>SUM(J14:J18)</f>
        <v>7.7176167886177716</v>
      </c>
      <c r="K19" s="3">
        <f>SUM(K14:K18)</f>
        <v>1</v>
      </c>
      <c r="N19" s="3">
        <f>AVERAGE(N14:N18)</f>
        <v>5.2371941182173654</v>
      </c>
      <c r="P19" t="s">
        <v>41</v>
      </c>
      <c r="Q19">
        <f>K175</f>
        <v>78</v>
      </c>
      <c r="R19" s="3">
        <f t="shared" si="0"/>
        <v>0.25404674702328517</v>
      </c>
    </row>
    <row r="20" spans="3:18" hidden="1">
      <c r="J20" s="4"/>
      <c r="M20" s="5" t="s">
        <v>5</v>
      </c>
      <c r="N20" s="6">
        <f>(N19-(COUNT(D15:H15)))/(COUNT(D14:H14)-1)</f>
        <v>5.9298529554341339E-2</v>
      </c>
      <c r="P20" t="s">
        <v>42</v>
      </c>
      <c r="Q20">
        <f>K179</f>
        <v>45</v>
      </c>
      <c r="R20" s="3">
        <f t="shared" si="0"/>
        <v>0.12476708525245277</v>
      </c>
    </row>
    <row r="21" spans="3:18" hidden="1">
      <c r="J21" s="4"/>
      <c r="M21" s="5" t="s">
        <v>6</v>
      </c>
      <c r="N21" s="5">
        <v>1.1200000000000001</v>
      </c>
      <c r="P21" t="s">
        <v>43</v>
      </c>
      <c r="Q21">
        <f>K180</f>
        <v>90</v>
      </c>
      <c r="R21" s="3">
        <f t="shared" si="0"/>
        <v>0.51728185797178672</v>
      </c>
    </row>
    <row r="22" spans="3:18" hidden="1">
      <c r="M22" s="5" t="s">
        <v>7</v>
      </c>
      <c r="N22" s="7">
        <f>N20/N21</f>
        <v>5.2945115673519047E-2</v>
      </c>
      <c r="P22" t="s">
        <v>44</v>
      </c>
      <c r="Q22">
        <f>K181</f>
        <v>72</v>
      </c>
      <c r="R22" s="3">
        <f t="shared" si="0"/>
        <v>0.25404674702328517</v>
      </c>
    </row>
    <row r="23" spans="3:18" hidden="1">
      <c r="P23" t="s">
        <v>45</v>
      </c>
      <c r="Q23">
        <f>K182</f>
        <v>80</v>
      </c>
      <c r="R23" s="3">
        <f t="shared" si="0"/>
        <v>0.25404674702328517</v>
      </c>
    </row>
    <row r="24" spans="3:18" hidden="1"/>
    <row r="25" spans="3:18" hidden="1"/>
    <row r="26" spans="3:18" hidden="1"/>
    <row r="27" spans="3:18" hidden="1"/>
    <row r="28" spans="3:18" hidden="1"/>
    <row r="29" spans="3:18" hidden="1">
      <c r="D29" t="str">
        <f>C30</f>
        <v>Skills</v>
      </c>
      <c r="E29" t="str">
        <f>C31</f>
        <v>Competences</v>
      </c>
    </row>
    <row r="30" spans="3:18" hidden="1">
      <c r="C30" t="s">
        <v>8</v>
      </c>
      <c r="D30" s="1">
        <v>1</v>
      </c>
      <c r="E30" s="8">
        <f>O30</f>
        <v>1</v>
      </c>
      <c r="G30" s="2">
        <f>POWER(PRODUCT(D30:E30),1/(COUNT(D30:E30)))</f>
        <v>1</v>
      </c>
      <c r="H30" s="3">
        <f>G30/G32</f>
        <v>0.5</v>
      </c>
      <c r="I30" s="3">
        <f t="array" ref="I30:I31">MMULT(D30:E31,H30:H31)</f>
        <v>1</v>
      </c>
      <c r="J30" s="3">
        <f>G30/I30</f>
        <v>1</v>
      </c>
      <c r="M30" t="s">
        <v>55</v>
      </c>
      <c r="N30" s="11" t="str">
        <f>K134</f>
        <v>Equally</v>
      </c>
      <c r="O30">
        <f>IF(N30=$F$2,$G$2,IF(N30=$F$3,$G$3,IF(N30=$F$4,$G$4,IF(N30=$F$5,$G$5,IF(N30=$F$6,$G$6,"Oops! Please check your selection!")))))</f>
        <v>1</v>
      </c>
    </row>
    <row r="31" spans="3:18" hidden="1">
      <c r="C31" t="s">
        <v>9</v>
      </c>
      <c r="D31" s="1">
        <f>1/E30</f>
        <v>1</v>
      </c>
      <c r="E31" s="1">
        <v>1</v>
      </c>
      <c r="G31" s="2">
        <f>POWER(PRODUCT(D31:E31),1/(COUNT(D31:E31)))</f>
        <v>1</v>
      </c>
      <c r="H31" s="3">
        <f>G31/G32</f>
        <v>0.5</v>
      </c>
      <c r="I31" s="3">
        <v>1</v>
      </c>
      <c r="J31" s="3">
        <f>G31/I31</f>
        <v>1</v>
      </c>
    </row>
    <row r="32" spans="3:18" hidden="1">
      <c r="G32" s="3">
        <f>SUM(G30:G31)</f>
        <v>2</v>
      </c>
      <c r="H32" s="3"/>
      <c r="I32" s="3"/>
      <c r="J32" s="3">
        <f>AVERAGE(J30:J31)</f>
        <v>1</v>
      </c>
    </row>
    <row r="33" spans="3:15" hidden="1">
      <c r="I33" s="5" t="s">
        <v>5</v>
      </c>
      <c r="J33" s="6">
        <f>(J32-(COUNT(D30:E30)))/(COUNT(D30:E30)-1)</f>
        <v>-1</v>
      </c>
    </row>
    <row r="34" spans="3:15" hidden="1">
      <c r="I34" s="5" t="s">
        <v>6</v>
      </c>
      <c r="J34" s="5">
        <v>0</v>
      </c>
    </row>
    <row r="35" spans="3:15" hidden="1">
      <c r="I35" s="5" t="s">
        <v>7</v>
      </c>
      <c r="J35" s="7" t="e">
        <f>J33/J34</f>
        <v>#DIV/0!</v>
      </c>
    </row>
    <row r="36" spans="3:15" hidden="1"/>
    <row r="37" spans="3:15" hidden="1"/>
    <row r="38" spans="3:15" hidden="1"/>
    <row r="39" spans="3:15" hidden="1">
      <c r="C39" t="s">
        <v>8</v>
      </c>
    </row>
    <row r="40" spans="3:15" hidden="1">
      <c r="D40" t="str">
        <f>C41</f>
        <v>Statutory</v>
      </c>
      <c r="E40" t="str">
        <f>C42</f>
        <v>Market</v>
      </c>
    </row>
    <row r="41" spans="3:15" hidden="1">
      <c r="C41" t="s">
        <v>15</v>
      </c>
      <c r="D41" s="1">
        <v>1</v>
      </c>
      <c r="E41" s="8">
        <f>O41</f>
        <v>5</v>
      </c>
      <c r="G41" s="2">
        <f>POWER(PRODUCT(D41:E41),1/(COUNT(D41:E41)))</f>
        <v>2.2360679774997898</v>
      </c>
      <c r="H41" s="3">
        <f>G41/G43</f>
        <v>0.83333333333333337</v>
      </c>
      <c r="I41" s="3">
        <f t="array" ref="I41:I42">MMULT(D41:E42,H41:H42)</f>
        <v>1.6666666666666665</v>
      </c>
      <c r="J41" s="3">
        <f>G41/I41</f>
        <v>1.3416407864998741</v>
      </c>
      <c r="M41" t="s">
        <v>55</v>
      </c>
      <c r="N41" s="11" t="str">
        <f>K138</f>
        <v>Strongly Agree</v>
      </c>
      <c r="O41">
        <f>IF(N41=$F$2,$G$2,IF(N41=$F$3,$G$3,IF(N41=$F$4,$G$4,IF(N41=$F$5,$G$5,IF(N41=$F$6,$G$6,"Oops! Please check your selection!")))))</f>
        <v>5</v>
      </c>
    </row>
    <row r="42" spans="3:15" hidden="1">
      <c r="C42" t="s">
        <v>16</v>
      </c>
      <c r="D42" s="1">
        <f>1/E41</f>
        <v>0.2</v>
      </c>
      <c r="E42" s="1">
        <v>1</v>
      </c>
      <c r="G42" s="2">
        <f>POWER(PRODUCT(D42:E42),1/(COUNT(D42:E42)))</f>
        <v>0.44721359549995793</v>
      </c>
      <c r="H42" s="3">
        <f>G42/G43</f>
        <v>0.16666666666666666</v>
      </c>
      <c r="I42" s="3">
        <v>0.33333333333333337</v>
      </c>
      <c r="J42" s="3">
        <f>G42/I42</f>
        <v>1.3416407864998736</v>
      </c>
    </row>
    <row r="43" spans="3:15" hidden="1">
      <c r="G43" s="3">
        <f>SUM(G41:G42)</f>
        <v>2.6832815729997477</v>
      </c>
      <c r="H43" s="3"/>
      <c r="I43" s="3"/>
      <c r="J43" s="3">
        <f>AVERAGE(J41:J42)</f>
        <v>1.3416407864998738</v>
      </c>
    </row>
    <row r="44" spans="3:15" hidden="1">
      <c r="I44" s="5" t="s">
        <v>5</v>
      </c>
      <c r="J44" s="6">
        <f>(J43-(COUNT(D41:E41)))/(COUNT(D41:E41)-1)</f>
        <v>-0.65835921350012616</v>
      </c>
    </row>
    <row r="45" spans="3:15" hidden="1">
      <c r="I45" s="5" t="s">
        <v>6</v>
      </c>
      <c r="J45" s="5">
        <v>0</v>
      </c>
    </row>
    <row r="46" spans="3:15" hidden="1">
      <c r="I46" s="5" t="s">
        <v>7</v>
      </c>
      <c r="J46" s="7" t="e">
        <f>J44/J45</f>
        <v>#DIV/0!</v>
      </c>
    </row>
    <row r="47" spans="3:15" hidden="1"/>
    <row r="48" spans="3:15" hidden="1"/>
    <row r="49" spans="3:15" hidden="1">
      <c r="C49" t="s">
        <v>9</v>
      </c>
    </row>
    <row r="50" spans="3:15" hidden="1">
      <c r="D50" t="str">
        <f>C51</f>
        <v>Statutory</v>
      </c>
      <c r="E50" t="str">
        <f>C52</f>
        <v>SelfEmp</v>
      </c>
    </row>
    <row r="51" spans="3:15" hidden="1">
      <c r="C51" t="s">
        <v>15</v>
      </c>
      <c r="D51" s="1">
        <v>1</v>
      </c>
      <c r="E51" s="8">
        <f>O51</f>
        <v>5</v>
      </c>
      <c r="G51" s="2">
        <f>POWER(PRODUCT(D51:E51),1/(COUNT(D51:E51)))</f>
        <v>2.2360679774997898</v>
      </c>
      <c r="H51" s="3">
        <f>G51/G53</f>
        <v>0.83333333333333337</v>
      </c>
      <c r="I51" s="3">
        <f t="array" ref="I51:I52">MMULT(D51:E52,H51:H52)</f>
        <v>1.6666666666666665</v>
      </c>
      <c r="J51" s="3">
        <f>G51/I51</f>
        <v>1.3416407864998741</v>
      </c>
      <c r="M51" t="s">
        <v>55</v>
      </c>
      <c r="N51" s="11" t="str">
        <f>K153</f>
        <v>Strongly Agree</v>
      </c>
      <c r="O51">
        <f>IF(N51=$F$2,$G$2,IF(N51=$F$3,$G$3,IF(N51=$F$4,$G$4,IF(N51=$F$5,$G$5,IF(N51=$F$6,$G$6,"Oops! Please check your selection!")))))</f>
        <v>5</v>
      </c>
    </row>
    <row r="52" spans="3:15" hidden="1">
      <c r="C52" t="s">
        <v>28</v>
      </c>
      <c r="D52" s="1">
        <f>1/E51</f>
        <v>0.2</v>
      </c>
      <c r="E52" s="1">
        <v>1</v>
      </c>
      <c r="G52" s="2">
        <f>POWER(PRODUCT(D52:E52),1/(COUNT(D52:E52)))</f>
        <v>0.44721359549995793</v>
      </c>
      <c r="H52" s="3">
        <f>G52/G53</f>
        <v>0.16666666666666666</v>
      </c>
      <c r="I52" s="3">
        <v>0.33333333333333337</v>
      </c>
      <c r="J52" s="3">
        <f>G52/I52</f>
        <v>1.3416407864998736</v>
      </c>
    </row>
    <row r="53" spans="3:15" hidden="1">
      <c r="G53" s="3">
        <f>SUM(G51:G52)</f>
        <v>2.6832815729997477</v>
      </c>
      <c r="H53" s="3"/>
      <c r="I53" s="3"/>
      <c r="J53" s="3">
        <f>AVERAGE(J51:J52)</f>
        <v>1.3416407864998738</v>
      </c>
    </row>
    <row r="54" spans="3:15" hidden="1">
      <c r="I54" s="5" t="s">
        <v>5</v>
      </c>
      <c r="J54" s="6">
        <f>(J53-(COUNT(D51:E51)))/(COUNT(D51:E51)-1)</f>
        <v>-0.65835921350012616</v>
      </c>
    </row>
    <row r="55" spans="3:15" hidden="1">
      <c r="I55" s="5" t="s">
        <v>6</v>
      </c>
      <c r="J55" s="5">
        <v>0</v>
      </c>
    </row>
    <row r="56" spans="3:15" hidden="1">
      <c r="I56" s="5" t="s">
        <v>7</v>
      </c>
      <c r="J56" s="7" t="e">
        <f>J54/J55</f>
        <v>#DIV/0!</v>
      </c>
    </row>
    <row r="57" spans="3:15" hidden="1"/>
    <row r="58" spans="3:15" hidden="1"/>
    <row r="59" spans="3:15" hidden="1">
      <c r="C59" t="s">
        <v>17</v>
      </c>
    </row>
    <row r="60" spans="3:15" hidden="1">
      <c r="D60" t="str">
        <f>C61</f>
        <v>STCW</v>
      </c>
      <c r="E60" t="str">
        <f>C62</f>
        <v>Nat</v>
      </c>
    </row>
    <row r="61" spans="3:15" hidden="1">
      <c r="C61" t="s">
        <v>51</v>
      </c>
      <c r="D61" s="1">
        <v>1</v>
      </c>
      <c r="E61" s="8">
        <f>O61</f>
        <v>3</v>
      </c>
      <c r="G61" s="2">
        <f>POWER(PRODUCT(D61:E61),1/(COUNT(D61:E61)))</f>
        <v>1.7320508075688772</v>
      </c>
      <c r="H61" s="3">
        <f>G61/G63</f>
        <v>0.75</v>
      </c>
      <c r="I61" s="3">
        <f t="array" ref="I61:I62">MMULT(D61:E62,H61:H62)</f>
        <v>1.5</v>
      </c>
      <c r="J61" s="3">
        <f>G61/I61</f>
        <v>1.1547005383792515</v>
      </c>
      <c r="M61" t="s">
        <v>55</v>
      </c>
      <c r="N61" s="11" t="str">
        <f>K142</f>
        <v>Agree</v>
      </c>
      <c r="O61">
        <f>IF(N61=$F$2,$G$2,IF(N61=$F$3,$G$3,IF(N61=$F$4,$G$4,IF(N61=$F$5,$G$5,IF(N61=$F$6,$G$6,"Oops! Please check your selection!")))))</f>
        <v>3</v>
      </c>
    </row>
    <row r="62" spans="3:15" hidden="1">
      <c r="C62" t="s">
        <v>52</v>
      </c>
      <c r="D62" s="1">
        <f>1/E61</f>
        <v>0.33333333333333331</v>
      </c>
      <c r="E62" s="1">
        <v>1</v>
      </c>
      <c r="G62" s="2">
        <f>POWER(PRODUCT(D62:E62),1/(COUNT(D62:E62)))</f>
        <v>0.57735026918962573</v>
      </c>
      <c r="H62" s="3">
        <f>G62/G63</f>
        <v>0.25</v>
      </c>
      <c r="I62" s="3">
        <v>0.5</v>
      </c>
      <c r="J62" s="3">
        <f>G62/I62</f>
        <v>1.1547005383792515</v>
      </c>
    </row>
    <row r="63" spans="3:15" hidden="1">
      <c r="G63" s="3">
        <f>SUM(G61:G62)</f>
        <v>2.3094010767585029</v>
      </c>
      <c r="H63" s="3"/>
      <c r="I63" s="3"/>
      <c r="J63" s="3">
        <f>AVERAGE(J61:J62)</f>
        <v>1.1547005383792515</v>
      </c>
    </row>
    <row r="64" spans="3:15" hidden="1">
      <c r="I64" s="5" t="s">
        <v>5</v>
      </c>
      <c r="J64" s="6">
        <f>(J63-(COUNT(D61:E61)))/(COUNT(D61:E61)-1)</f>
        <v>-0.84529946162074854</v>
      </c>
    </row>
    <row r="65" spans="3:15" hidden="1">
      <c r="I65" s="5" t="s">
        <v>6</v>
      </c>
      <c r="J65" s="5">
        <v>0</v>
      </c>
    </row>
    <row r="66" spans="3:15" hidden="1">
      <c r="I66" s="5" t="s">
        <v>7</v>
      </c>
      <c r="J66" s="7" t="e">
        <f>J64/J65</f>
        <v>#DIV/0!</v>
      </c>
    </row>
    <row r="67" spans="3:15" hidden="1"/>
    <row r="68" spans="3:15" hidden="1"/>
    <row r="69" spans="3:15" hidden="1">
      <c r="C69" t="s">
        <v>18</v>
      </c>
    </row>
    <row r="70" spans="3:15" hidden="1">
      <c r="D70" t="str">
        <f>C71</f>
        <v>STCW</v>
      </c>
      <c r="E70" t="str">
        <f>C72</f>
        <v>Nat</v>
      </c>
    </row>
    <row r="71" spans="3:15" hidden="1">
      <c r="C71" t="s">
        <v>51</v>
      </c>
      <c r="D71" s="1">
        <v>1</v>
      </c>
      <c r="E71" s="8">
        <f>O71</f>
        <v>5</v>
      </c>
      <c r="G71" s="2">
        <f>POWER(PRODUCT(D71:E71),1/(COUNT(D71:E71)))</f>
        <v>2.2360679774997898</v>
      </c>
      <c r="H71" s="3">
        <f>G71/G73</f>
        <v>0.83333333333333337</v>
      </c>
      <c r="I71" s="3">
        <f t="array" ref="I71:I72">MMULT(D71:E72,H71:H72)</f>
        <v>1.6666666666666665</v>
      </c>
      <c r="J71" s="3">
        <f>G71/I71</f>
        <v>1.3416407864998741</v>
      </c>
      <c r="M71" t="s">
        <v>55</v>
      </c>
      <c r="N71" s="11" t="str">
        <f>K157</f>
        <v>Strongly Agree</v>
      </c>
      <c r="O71">
        <f>IF(N71=$F$2,$G$2,IF(N71=$F$3,$G$3,IF(N71=$F$4,$G$4,IF(N71=$F$5,$G$5,IF(N71=$F$6,$G$6,"Oops! Please check your selection!")))))</f>
        <v>5</v>
      </c>
    </row>
    <row r="72" spans="3:15" hidden="1">
      <c r="C72" t="s">
        <v>52</v>
      </c>
      <c r="D72" s="1">
        <f>1/E71</f>
        <v>0.2</v>
      </c>
      <c r="E72" s="1">
        <v>1</v>
      </c>
      <c r="G72" s="2">
        <f>POWER(PRODUCT(D72:E72),1/(COUNT(D72:E72)))</f>
        <v>0.44721359549995793</v>
      </c>
      <c r="H72" s="3">
        <f>G72/G73</f>
        <v>0.16666666666666666</v>
      </c>
      <c r="I72" s="3">
        <v>0.33333333333333337</v>
      </c>
      <c r="J72" s="3">
        <f>G72/I72</f>
        <v>1.3416407864998736</v>
      </c>
    </row>
    <row r="73" spans="3:15" hidden="1">
      <c r="G73" s="3">
        <f>SUM(G71:G72)</f>
        <v>2.6832815729997477</v>
      </c>
      <c r="H73" s="3"/>
      <c r="I73" s="3"/>
      <c r="J73" s="3">
        <f>AVERAGE(J71:J72)</f>
        <v>1.3416407864998738</v>
      </c>
    </row>
    <row r="74" spans="3:15" hidden="1">
      <c r="I74" s="5" t="s">
        <v>5</v>
      </c>
      <c r="J74" s="6">
        <f>(J73-(COUNT(D71:E71)))/(COUNT(D71:E71)-1)</f>
        <v>-0.65835921350012616</v>
      </c>
    </row>
    <row r="75" spans="3:15" hidden="1">
      <c r="I75" s="5" t="s">
        <v>6</v>
      </c>
      <c r="J75" s="5">
        <v>0</v>
      </c>
    </row>
    <row r="76" spans="3:15" hidden="1">
      <c r="I76" s="5" t="s">
        <v>7</v>
      </c>
      <c r="J76" s="7" t="e">
        <f>J74/J75</f>
        <v>#DIV/0!</v>
      </c>
    </row>
    <row r="77" spans="3:15" hidden="1"/>
    <row r="78" spans="3:15" hidden="1"/>
    <row r="79" spans="3:15" hidden="1">
      <c r="C79" t="s">
        <v>19</v>
      </c>
    </row>
    <row r="80" spans="3:15" hidden="1"/>
    <row r="81" spans="3:15" hidden="1">
      <c r="C81" s="13">
        <f>B15</f>
        <v>0</v>
      </c>
      <c r="D81" s="14" t="str">
        <f>C82</f>
        <v>Greening</v>
      </c>
      <c r="E81" s="14" t="str">
        <f>C83</f>
        <v>Digital</v>
      </c>
      <c r="F81" s="14" t="str">
        <f>C84</f>
        <v>Soft</v>
      </c>
      <c r="G81" s="15"/>
      <c r="H81" s="13"/>
      <c r="I81" s="16" t="s">
        <v>20</v>
      </c>
      <c r="N81" s="11" t="str">
        <f>K146</f>
        <v>Agree</v>
      </c>
      <c r="O81">
        <f>IF(N81=$F$2,$G$2,IF(N81=$F$3,$G$3,IF(N81=$F$4,$G$4,IF(N81=$F$5,$G$5,IF(N81=$F$6,$G$6,"Oops! Please check your selection!")))))</f>
        <v>3</v>
      </c>
    </row>
    <row r="82" spans="3:15" hidden="1">
      <c r="C82" s="17" t="s">
        <v>24</v>
      </c>
      <c r="D82" s="18">
        <v>1</v>
      </c>
      <c r="E82" s="24">
        <f>O81</f>
        <v>3</v>
      </c>
      <c r="F82" s="24">
        <f>O82</f>
        <v>0.33333333333333331</v>
      </c>
      <c r="G82" s="19"/>
      <c r="H82" s="3">
        <f>POWER(PRODUCT(D82:F82),1/(COUNT(D82:F82)))</f>
        <v>1</v>
      </c>
      <c r="I82" s="20">
        <f>H82/H85</f>
        <v>0.25828499437449498</v>
      </c>
      <c r="J82" s="3">
        <f>I82/MAX(I82:I84)</f>
        <v>0.40548013303822655</v>
      </c>
      <c r="K82" s="3">
        <f t="array" ref="K82:K84">MMULT(D82:F84,I82:I84)</f>
        <v>0.78480181993165765</v>
      </c>
      <c r="L82" s="21">
        <f>K82/I82</f>
        <v>3.0385110905581705</v>
      </c>
      <c r="N82" s="11" t="str">
        <f>K147</f>
        <v>Disagree</v>
      </c>
      <c r="O82">
        <f>IF(N82=$F$2,$G$2,IF(N82=$F$3,$G$3,IF(N82=$F$4,$G$4,IF(N82=$F$5,$G$5,IF(N82=$F$6,$G$6,"Oops! Please check your selection!")))))</f>
        <v>0.33333333333333331</v>
      </c>
    </row>
    <row r="83" spans="3:15" hidden="1">
      <c r="C83" s="17" t="s">
        <v>25</v>
      </c>
      <c r="D83" s="18">
        <f>1/E82</f>
        <v>0.33333333333333331</v>
      </c>
      <c r="E83" s="18">
        <v>1</v>
      </c>
      <c r="F83" s="24">
        <f>O83</f>
        <v>0.2</v>
      </c>
      <c r="G83" s="19"/>
      <c r="H83" s="3">
        <f>POWER(PRODUCT(D83:F83),1/(COUNT(D83:F83)))</f>
        <v>0.40548013303822666</v>
      </c>
      <c r="I83" s="20">
        <f>H83/H85</f>
        <v>0.10472943388074786</v>
      </c>
      <c r="J83" s="3">
        <f>I83/MAX(I82:I84)</f>
        <v>0.16441413828869797</v>
      </c>
      <c r="K83" s="3">
        <v>0.31822154635453098</v>
      </c>
      <c r="L83" s="21">
        <f>K83/I83</f>
        <v>3.0385110905581705</v>
      </c>
      <c r="N83" s="11" t="str">
        <f>K148</f>
        <v>Strongly Disagree</v>
      </c>
      <c r="O83">
        <f>IF(N83=$F$2,$G$2,IF(N83=$F$3,$G$3,IF(N83=$F$4,$G$4,IF(N83=$F$5,$G$5,IF(N83=$F$6,$G$6,"Oops! Please check your selection!")))))</f>
        <v>0.2</v>
      </c>
    </row>
    <row r="84" spans="3:15" hidden="1">
      <c r="C84" s="17" t="s">
        <v>26</v>
      </c>
      <c r="D84" s="18">
        <f>1/F82</f>
        <v>3</v>
      </c>
      <c r="E84" s="18">
        <f>1/F83</f>
        <v>5</v>
      </c>
      <c r="F84" s="18">
        <v>1</v>
      </c>
      <c r="G84" s="19"/>
      <c r="H84" s="3">
        <f>POWER(PRODUCT(D84:F84),1/(COUNT(D84:F84)))</f>
        <v>2.4662120743304703</v>
      </c>
      <c r="I84" s="20">
        <f>H84/H85</f>
        <v>0.63698557174475723</v>
      </c>
      <c r="J84" s="3">
        <f>I84/MAX(I82:I84)</f>
        <v>1</v>
      </c>
      <c r="K84" s="3">
        <v>1.9354877242719815</v>
      </c>
      <c r="L84" s="21">
        <f>K84/I84</f>
        <v>3.0385110905581696</v>
      </c>
    </row>
    <row r="85" spans="3:15" hidden="1">
      <c r="C85" s="13"/>
      <c r="G85" s="22"/>
      <c r="H85" s="3">
        <f>SUM(H82:H84)</f>
        <v>3.8716922073686968</v>
      </c>
      <c r="I85" s="23"/>
      <c r="K85" t="s">
        <v>22</v>
      </c>
      <c r="L85" s="22">
        <f>((AVERAGE(L82:L84)-3)/2)</f>
        <v>1.925554527908524E-2</v>
      </c>
      <c r="N85" s="11" t="s">
        <v>27</v>
      </c>
      <c r="O85" t="str">
        <f>IF(L87&lt;=10%,"Your judgement makes sense!", "Please check again!")</f>
        <v>Your judgement makes sense!</v>
      </c>
    </row>
    <row r="86" spans="3:15" hidden="1">
      <c r="C86" s="13"/>
      <c r="I86" s="23"/>
      <c r="K86" t="s">
        <v>23</v>
      </c>
      <c r="L86" s="22">
        <f>0.52</f>
        <v>0.52</v>
      </c>
    </row>
    <row r="87" spans="3:15" hidden="1">
      <c r="K87" t="s">
        <v>21</v>
      </c>
      <c r="L87" s="22">
        <f>L85/L86</f>
        <v>3.7029894767471615E-2</v>
      </c>
    </row>
    <row r="88" spans="3:15" hidden="1"/>
    <row r="89" spans="3:15" hidden="1"/>
    <row r="90" spans="3:15" hidden="1"/>
    <row r="91" spans="3:15" hidden="1"/>
    <row r="92" spans="3:15" hidden="1">
      <c r="C92" t="s">
        <v>29</v>
      </c>
    </row>
    <row r="93" spans="3:15" hidden="1"/>
    <row r="94" spans="3:15" hidden="1">
      <c r="D94" t="str">
        <f>C95</f>
        <v>Ability to Learn</v>
      </c>
      <c r="E94" t="str">
        <f>C96</f>
        <v>Self Motivation</v>
      </c>
      <c r="F94" t="str">
        <f>C97</f>
        <v>Mentoring</v>
      </c>
      <c r="G94" t="str">
        <f>C98</f>
        <v>Pride</v>
      </c>
    </row>
    <row r="95" spans="3:15" hidden="1">
      <c r="C95" t="s">
        <v>31</v>
      </c>
      <c r="D95" s="1">
        <v>1</v>
      </c>
      <c r="E95" s="1">
        <f>O95</f>
        <v>3</v>
      </c>
      <c r="F95" s="1">
        <f>O96</f>
        <v>3</v>
      </c>
      <c r="G95" s="1">
        <f>O97</f>
        <v>3</v>
      </c>
      <c r="I95" s="2">
        <f>POWER(PRODUCT(D95:G95),1/(COUNT(D95:G95)))</f>
        <v>2.2795070569547775</v>
      </c>
      <c r="J95" s="3">
        <f>I95/$I$99</f>
        <v>0.46900167348738997</v>
      </c>
      <c r="K95" s="3">
        <f t="array" ref="K95:K98">MMULT(D95:G98,J95:J98)</f>
        <v>2.0619966530252203</v>
      </c>
      <c r="L95" s="3">
        <f>K95/J95</f>
        <v>4.3965656618934457</v>
      </c>
      <c r="N95" s="11" t="str">
        <f>K161</f>
        <v>Agree</v>
      </c>
      <c r="O95">
        <f t="shared" ref="O95:O100" si="3">IF(N95=$F$2,$G$2,IF(N95=$F$3,$G$3,IF(N95=$F$4,$G$4,IF(N95=$F$5,$G$5,IF(N95=$F$6,$G$6,"Oops! Please check your selection!")))))</f>
        <v>3</v>
      </c>
    </row>
    <row r="96" spans="3:15" hidden="1">
      <c r="C96" t="s">
        <v>30</v>
      </c>
      <c r="D96" s="1">
        <f>1/E95</f>
        <v>0.33333333333333331</v>
      </c>
      <c r="E96" s="1">
        <v>1</v>
      </c>
      <c r="F96" s="1">
        <f>O98</f>
        <v>1</v>
      </c>
      <c r="G96" s="1">
        <f>O99</f>
        <v>0.33333333333333331</v>
      </c>
      <c r="I96" s="2">
        <f t="shared" ref="I96:I98" si="4">POWER(PRODUCT(D96:G96),1/(COUNT(D96:G96)))</f>
        <v>0.57735026918962573</v>
      </c>
      <c r="J96" s="3">
        <f t="shared" ref="J96:J98" si="5">I96/$I$99</f>
        <v>0.11878806938201177</v>
      </c>
      <c r="K96" s="3">
        <v>0.48222322895743214</v>
      </c>
      <c r="L96" s="3">
        <f t="shared" ref="L96:L98" si="6">K96/J96</f>
        <v>4.0595257711163359</v>
      </c>
      <c r="N96" s="11" t="str">
        <f t="shared" ref="N96:N100" si="7">K162</f>
        <v>Agree</v>
      </c>
      <c r="O96">
        <f t="shared" si="3"/>
        <v>3</v>
      </c>
    </row>
    <row r="97" spans="3:19" hidden="1">
      <c r="C97" t="s">
        <v>32</v>
      </c>
      <c r="D97" s="1">
        <f>1/F95</f>
        <v>0.33333333333333331</v>
      </c>
      <c r="E97" s="1">
        <f>1/F96</f>
        <v>1</v>
      </c>
      <c r="F97" s="1">
        <v>1</v>
      </c>
      <c r="G97" s="1">
        <f>O100</f>
        <v>0.2</v>
      </c>
      <c r="I97" s="2">
        <f t="shared" si="4"/>
        <v>0.50813274815461473</v>
      </c>
      <c r="J97" s="3">
        <f t="shared" si="5"/>
        <v>0.1045467740541365</v>
      </c>
      <c r="K97" s="3">
        <v>0.44120143121390393</v>
      </c>
      <c r="L97" s="3">
        <f t="shared" si="6"/>
        <v>4.2201343389652619</v>
      </c>
      <c r="N97" s="11" t="str">
        <f t="shared" si="7"/>
        <v>Agree</v>
      </c>
      <c r="O97">
        <f t="shared" si="3"/>
        <v>3</v>
      </c>
    </row>
    <row r="98" spans="3:19" hidden="1">
      <c r="C98" t="s">
        <v>33</v>
      </c>
      <c r="D98" s="1">
        <f>1/G95</f>
        <v>0.33333333333333331</v>
      </c>
      <c r="E98" s="1">
        <f>1/G96</f>
        <v>3</v>
      </c>
      <c r="F98" s="1">
        <f>1/G97</f>
        <v>5</v>
      </c>
      <c r="G98" s="1">
        <v>1</v>
      </c>
      <c r="I98" s="2">
        <f t="shared" si="4"/>
        <v>1.4953487812212205</v>
      </c>
      <c r="J98" s="3">
        <f t="shared" si="5"/>
        <v>0.3076634830764618</v>
      </c>
      <c r="K98" s="3">
        <v>1.3430954526556429</v>
      </c>
      <c r="L98" s="3">
        <f t="shared" si="6"/>
        <v>4.3654691782900059</v>
      </c>
      <c r="N98" s="11" t="str">
        <f t="shared" si="7"/>
        <v>Equally</v>
      </c>
      <c r="O98">
        <f t="shared" si="3"/>
        <v>1</v>
      </c>
    </row>
    <row r="99" spans="3:19" hidden="1">
      <c r="I99" s="2">
        <f>SUM(I95:I98)</f>
        <v>4.8603388555202383</v>
      </c>
      <c r="J99" s="3">
        <f>SUM(J95:J98)</f>
        <v>1</v>
      </c>
      <c r="K99" s="3"/>
      <c r="L99" s="3">
        <f>AVERAGE(L95:L98)</f>
        <v>4.2604237375662626</v>
      </c>
      <c r="N99" s="11" t="str">
        <f t="shared" si="7"/>
        <v>Disagree</v>
      </c>
      <c r="O99">
        <f t="shared" si="3"/>
        <v>0.33333333333333331</v>
      </c>
    </row>
    <row r="100" spans="3:19" hidden="1">
      <c r="I100" s="4"/>
      <c r="K100" s="5" t="s">
        <v>5</v>
      </c>
      <c r="L100" s="6">
        <f>(L99-(COUNT(D96:G96)))/(COUNT(D95:G95)-1)</f>
        <v>8.6807912522087527E-2</v>
      </c>
      <c r="N100" s="11" t="str">
        <f t="shared" si="7"/>
        <v>Strongly Disagree</v>
      </c>
      <c r="O100">
        <f t="shared" si="3"/>
        <v>0.2</v>
      </c>
    </row>
    <row r="101" spans="3:19" hidden="1">
      <c r="I101" s="4"/>
      <c r="K101" s="5" t="s">
        <v>6</v>
      </c>
      <c r="L101" s="5">
        <v>0.9</v>
      </c>
    </row>
    <row r="102" spans="3:19" hidden="1">
      <c r="I102" s="4"/>
      <c r="K102" s="5" t="s">
        <v>7</v>
      </c>
      <c r="L102" s="7">
        <f>L100/L101</f>
        <v>9.6453236135652806E-2</v>
      </c>
      <c r="N102" s="11" t="s">
        <v>27</v>
      </c>
      <c r="O102" t="str">
        <f>IF(L102&lt;=10%,"Your judgement makes sense!", "Please check again!")</f>
        <v>Your judgement makes sense!</v>
      </c>
    </row>
    <row r="103" spans="3:19" hidden="1"/>
    <row r="104" spans="3:19" hidden="1"/>
    <row r="105" spans="3:19" hidden="1">
      <c r="C105" t="s">
        <v>34</v>
      </c>
    </row>
    <row r="106" spans="3:19" hidden="1"/>
    <row r="107" spans="3:19" hidden="1">
      <c r="M107" s="3">
        <f>H30</f>
        <v>0.5</v>
      </c>
      <c r="N107" t="s">
        <v>8</v>
      </c>
    </row>
    <row r="108" spans="3:19" hidden="1">
      <c r="M108" s="3">
        <f>H31</f>
        <v>0.5</v>
      </c>
      <c r="N108" t="s">
        <v>46</v>
      </c>
      <c r="S108" s="3">
        <f>SUM(M107:M108)</f>
        <v>1</v>
      </c>
    </row>
    <row r="109" spans="3:19" hidden="1"/>
    <row r="110" spans="3:19" hidden="1">
      <c r="C110" t="s">
        <v>54</v>
      </c>
      <c r="N110" t="s">
        <v>47</v>
      </c>
      <c r="P110" t="s">
        <v>46</v>
      </c>
    </row>
    <row r="111" spans="3:19" hidden="1">
      <c r="L111" s="9">
        <f>M107*M111</f>
        <v>0.41666666666666669</v>
      </c>
      <c r="M111" s="3">
        <f>H41</f>
        <v>0.83333333333333337</v>
      </c>
      <c r="N111" t="s">
        <v>48</v>
      </c>
      <c r="O111" t="s">
        <v>48</v>
      </c>
      <c r="P111" s="3">
        <f>H51</f>
        <v>0.83333333333333337</v>
      </c>
      <c r="Q111" s="3">
        <f>M108*P111</f>
        <v>0.41666666666666669</v>
      </c>
    </row>
    <row r="112" spans="3:19" hidden="1">
      <c r="C112" t="str">
        <f>P13</f>
        <v>STCW/Stat/Skills</v>
      </c>
      <c r="D112" s="3">
        <f>R13</f>
        <v>0.51728185797178672</v>
      </c>
      <c r="E112" s="9">
        <f>L114</f>
        <v>0.3125</v>
      </c>
      <c r="L112" s="9">
        <f>M112*M107</f>
        <v>8.3333333333333329E-2</v>
      </c>
      <c r="M112" s="3">
        <f>H42</f>
        <v>0.16666666666666666</v>
      </c>
      <c r="N112" t="s">
        <v>49</v>
      </c>
      <c r="O112" t="s">
        <v>50</v>
      </c>
      <c r="P112" s="3">
        <f>H52</f>
        <v>0.16666666666666666</v>
      </c>
      <c r="Q112" s="3">
        <f>M108*P112</f>
        <v>8.3333333333333329E-2</v>
      </c>
      <c r="S112" s="9">
        <f>SUM(Q111:Q112,L111:L112)</f>
        <v>1</v>
      </c>
    </row>
    <row r="113" spans="3:19" hidden="1">
      <c r="C113" t="str">
        <f>P14</f>
        <v>Nat/Stat/Skills</v>
      </c>
      <c r="D113" s="3">
        <f>R14</f>
        <v>0.51728185797178672</v>
      </c>
      <c r="E113" s="9">
        <f>L115</f>
        <v>0.10416666666666667</v>
      </c>
    </row>
    <row r="114" spans="3:19" hidden="1">
      <c r="C114" t="str">
        <f t="shared" ref="C114:C122" si="8">P15</f>
        <v>Green/Mkt/Skills</v>
      </c>
      <c r="D114" s="3">
        <f t="shared" ref="D114:D122" si="9">R15</f>
        <v>0.51728185797178672</v>
      </c>
      <c r="E114" s="3">
        <f>L117</f>
        <v>2.1523749531207913E-2</v>
      </c>
      <c r="L114" s="25">
        <f>$L$111*M114</f>
        <v>0.3125</v>
      </c>
      <c r="M114" s="3">
        <f>H61</f>
        <v>0.75</v>
      </c>
      <c r="N114" t="s">
        <v>51</v>
      </c>
      <c r="O114" t="s">
        <v>51</v>
      </c>
      <c r="P114" s="3">
        <f>H71</f>
        <v>0.83333333333333337</v>
      </c>
      <c r="Q114" s="25">
        <f>Q111*P114</f>
        <v>0.34722222222222227</v>
      </c>
    </row>
    <row r="115" spans="3:19" hidden="1">
      <c r="C115" t="str">
        <f t="shared" si="8"/>
        <v>Digital/Mkt/Skills</v>
      </c>
      <c r="D115" s="3">
        <f t="shared" si="9"/>
        <v>0.25404674702328517</v>
      </c>
      <c r="E115" s="3">
        <f>L118</f>
        <v>8.7274528233956539E-3</v>
      </c>
      <c r="L115" s="25">
        <f>$L$111*M115</f>
        <v>0.10416666666666667</v>
      </c>
      <c r="M115" s="3">
        <f>H62</f>
        <v>0.25</v>
      </c>
      <c r="N115" t="s">
        <v>52</v>
      </c>
      <c r="O115" t="s">
        <v>52</v>
      </c>
      <c r="P115" s="3">
        <f>H72</f>
        <v>0.16666666666666666</v>
      </c>
      <c r="Q115" s="25">
        <f>Q111*P115</f>
        <v>6.9444444444444448E-2</v>
      </c>
    </row>
    <row r="116" spans="3:19" hidden="1">
      <c r="C116" t="str">
        <f t="shared" si="8"/>
        <v>Soft/Mkt/Skills</v>
      </c>
      <c r="D116" s="3">
        <f t="shared" si="9"/>
        <v>0.25404674702328517</v>
      </c>
      <c r="E116" s="3">
        <f>L119</f>
        <v>5.3082130978729769E-2</v>
      </c>
    </row>
    <row r="117" spans="3:19" hidden="1">
      <c r="C117" t="str">
        <f t="shared" si="8"/>
        <v>STCW/Stat/Comp</v>
      </c>
      <c r="D117" s="3">
        <f t="shared" si="9"/>
        <v>0.51728185797178672</v>
      </c>
      <c r="E117" s="9">
        <f>Q114</f>
        <v>0.34722222222222227</v>
      </c>
      <c r="L117" s="26">
        <f>$L$112*M117</f>
        <v>2.1523749531207913E-2</v>
      </c>
      <c r="M117" s="3">
        <f>I82</f>
        <v>0.25828499437449498</v>
      </c>
      <c r="N117" t="s">
        <v>53</v>
      </c>
      <c r="O117" t="s">
        <v>31</v>
      </c>
      <c r="P117" s="3">
        <f>J95</f>
        <v>0.46900167348738997</v>
      </c>
      <c r="Q117" s="26">
        <f>$Q$112*P117</f>
        <v>3.9083472790615831E-2</v>
      </c>
    </row>
    <row r="118" spans="3:19" hidden="1">
      <c r="C118" t="str">
        <f t="shared" si="8"/>
        <v>Nat/Stat/Comp</v>
      </c>
      <c r="D118" s="3">
        <f t="shared" si="9"/>
        <v>0.25404674702328517</v>
      </c>
      <c r="E118" s="9">
        <f>Q115</f>
        <v>6.9444444444444448E-2</v>
      </c>
      <c r="L118" s="26">
        <f t="shared" ref="L118:L119" si="10">$L$112*M118</f>
        <v>8.7274528233956539E-3</v>
      </c>
      <c r="M118" s="3">
        <f t="shared" ref="M118:M119" si="11">I83</f>
        <v>0.10472943388074786</v>
      </c>
      <c r="N118" t="s">
        <v>25</v>
      </c>
      <c r="O118" t="s">
        <v>30</v>
      </c>
      <c r="P118" s="3">
        <f t="shared" ref="P118:P120" si="12">J96</f>
        <v>0.11878806938201177</v>
      </c>
      <c r="Q118" s="26">
        <f t="shared" ref="Q118:Q120" si="13">$Q$112*P118</f>
        <v>9.8990057818343132E-3</v>
      </c>
    </row>
    <row r="119" spans="3:19" hidden="1">
      <c r="C119" t="str">
        <f t="shared" si="8"/>
        <v>Ab/SE/Comp</v>
      </c>
      <c r="D119" s="3">
        <f t="shared" si="9"/>
        <v>0.12476708525245277</v>
      </c>
      <c r="E119" s="3">
        <f>Q117</f>
        <v>3.9083472790615831E-2</v>
      </c>
      <c r="L119" s="26">
        <f t="shared" si="10"/>
        <v>5.3082130978729769E-2</v>
      </c>
      <c r="M119" s="3">
        <f t="shared" si="11"/>
        <v>0.63698557174475723</v>
      </c>
      <c r="N119" t="s">
        <v>26</v>
      </c>
      <c r="O119" t="s">
        <v>32</v>
      </c>
      <c r="P119" s="3">
        <f t="shared" si="12"/>
        <v>0.1045467740541365</v>
      </c>
      <c r="Q119" s="26">
        <f t="shared" si="13"/>
        <v>8.7122311711780413E-3</v>
      </c>
    </row>
    <row r="120" spans="3:19" hidden="1">
      <c r="C120" t="str">
        <f t="shared" si="8"/>
        <v>Self/SE/Comp</v>
      </c>
      <c r="D120" s="3">
        <f t="shared" si="9"/>
        <v>0.51728185797178672</v>
      </c>
      <c r="E120" s="3">
        <f>Q118</f>
        <v>9.8990057818343132E-3</v>
      </c>
      <c r="O120" t="s">
        <v>33</v>
      </c>
      <c r="P120" s="3">
        <f t="shared" si="12"/>
        <v>0.3076634830764618</v>
      </c>
      <c r="Q120" s="26">
        <f t="shared" si="13"/>
        <v>2.5638623589705149E-2</v>
      </c>
      <c r="S120" s="3">
        <f>SUM(Q117:Q120,Q114:Q115,L114:L115,L117:L119)</f>
        <v>1</v>
      </c>
    </row>
    <row r="121" spans="3:19" hidden="1">
      <c r="C121" t="str">
        <f t="shared" si="8"/>
        <v>Ment/Se/Com</v>
      </c>
      <c r="D121" s="3">
        <f t="shared" si="9"/>
        <v>0.25404674702328517</v>
      </c>
      <c r="E121" s="3">
        <f>Q119</f>
        <v>8.7122311711780413E-3</v>
      </c>
    </row>
    <row r="122" spans="3:19" hidden="1">
      <c r="C122" t="str">
        <f t="shared" si="8"/>
        <v>Pride/SE/Com</v>
      </c>
      <c r="D122" s="3">
        <f t="shared" si="9"/>
        <v>0.25404674702328517</v>
      </c>
      <c r="E122" s="3">
        <f>Q120</f>
        <v>2.5638623589705149E-2</v>
      </c>
    </row>
    <row r="123" spans="3:19" hidden="1">
      <c r="E123" s="3">
        <f>SUMPRODUCT(D112:D122,E112:E122)</f>
        <v>0.45834799778021545</v>
      </c>
    </row>
    <row r="124" spans="3:19" hidden="1"/>
    <row r="125" spans="3:19" hidden="1"/>
    <row r="126" spans="3:19" hidden="1"/>
    <row r="127" spans="3:19" hidden="1"/>
    <row r="128" spans="3:19" hidden="1"/>
    <row r="129" spans="3:12" hidden="1"/>
    <row r="130" spans="3:12" ht="16.5" hidden="1" thickBot="1"/>
    <row r="131" spans="3:12" ht="16.5" thickBot="1"/>
    <row r="132" spans="3:12">
      <c r="C132" s="31"/>
      <c r="D132" s="32" t="s">
        <v>70</v>
      </c>
      <c r="E132" s="33"/>
      <c r="F132" s="33"/>
      <c r="G132" s="33"/>
      <c r="H132" s="33"/>
      <c r="I132" s="33"/>
      <c r="J132" s="33"/>
      <c r="K132" s="33"/>
      <c r="L132" s="34"/>
    </row>
    <row r="133" spans="3:12">
      <c r="C133" s="35"/>
      <c r="D133" s="27"/>
      <c r="E133" s="27"/>
      <c r="F133" s="27"/>
      <c r="G133" s="27"/>
      <c r="H133" s="27"/>
      <c r="I133" s="27"/>
      <c r="J133" s="27"/>
      <c r="K133" s="27"/>
      <c r="L133" s="36"/>
    </row>
    <row r="134" spans="3:12">
      <c r="C134" s="35"/>
      <c r="D134" s="27" t="str">
        <f>"Are the criteria grouped as "&amp;D136&amp;" more important thanthe criteria grouped as "&amp;D151&amp;"?"</f>
        <v>Are the criteria grouped as Skills more important thanthe criteria grouped as Competences?</v>
      </c>
      <c r="E134" s="27"/>
      <c r="F134" s="27"/>
      <c r="G134" s="27"/>
      <c r="H134" s="27"/>
      <c r="I134" s="27"/>
      <c r="J134" s="27"/>
      <c r="K134" s="28" t="s">
        <v>12</v>
      </c>
      <c r="L134" s="36"/>
    </row>
    <row r="135" spans="3:12">
      <c r="C135" s="35"/>
      <c r="D135" s="27"/>
      <c r="E135" s="27"/>
      <c r="F135" s="27"/>
      <c r="G135" s="27"/>
      <c r="H135" s="27"/>
      <c r="I135" s="27"/>
      <c r="J135" s="27"/>
      <c r="K135" s="27"/>
      <c r="L135" s="36"/>
    </row>
    <row r="136" spans="3:12">
      <c r="C136" s="35"/>
      <c r="D136" s="29" t="s">
        <v>8</v>
      </c>
      <c r="E136" s="27"/>
      <c r="F136" s="27"/>
      <c r="G136" s="27"/>
      <c r="H136" s="27"/>
      <c r="I136" s="27"/>
      <c r="J136" s="27"/>
      <c r="K136" s="27"/>
      <c r="L136" s="36"/>
    </row>
    <row r="137" spans="3:12">
      <c r="C137" s="35"/>
      <c r="D137" s="29"/>
      <c r="E137" s="27"/>
      <c r="F137" s="27"/>
      <c r="G137" s="27"/>
      <c r="H137" s="27"/>
      <c r="I137" s="27"/>
      <c r="J137" s="27"/>
      <c r="K137" s="27"/>
      <c r="L137" s="36"/>
    </row>
    <row r="138" spans="3:12">
      <c r="C138" s="35"/>
      <c r="D138" s="30" t="str">
        <f>"Do you consider "&amp;D140&amp;" or "&amp;D144&amp;" more important?"</f>
        <v>Do you consider Statutory Skills or Market Required Skills more important?</v>
      </c>
      <c r="E138" s="27"/>
      <c r="F138" s="27"/>
      <c r="G138" s="27"/>
      <c r="H138" s="27"/>
      <c r="I138" s="27"/>
      <c r="J138" s="27"/>
      <c r="K138" s="28" t="s">
        <v>10</v>
      </c>
      <c r="L138" s="36"/>
    </row>
    <row r="139" spans="3:12">
      <c r="C139" s="35"/>
      <c r="D139" s="29"/>
      <c r="E139" s="27"/>
      <c r="F139" s="27"/>
      <c r="G139" s="27"/>
      <c r="H139" s="27"/>
      <c r="I139" s="27"/>
      <c r="J139" s="27"/>
      <c r="K139" s="27"/>
      <c r="L139" s="36"/>
    </row>
    <row r="140" spans="3:12">
      <c r="C140" s="35"/>
      <c r="D140" s="29" t="s">
        <v>60</v>
      </c>
      <c r="E140" s="27"/>
      <c r="F140" s="27"/>
      <c r="G140" s="27"/>
      <c r="H140" s="27"/>
      <c r="I140" s="27"/>
      <c r="J140" s="27"/>
      <c r="K140" s="27"/>
      <c r="L140" s="36"/>
    </row>
    <row r="141" spans="3:12">
      <c r="C141" s="35"/>
      <c r="D141" s="29"/>
      <c r="E141" s="27"/>
      <c r="F141" s="27"/>
      <c r="G141" s="27"/>
      <c r="H141" s="27"/>
      <c r="I141" s="27"/>
      <c r="J141" s="27"/>
      <c r="K141" s="27"/>
      <c r="L141" s="36"/>
    </row>
    <row r="142" spans="3:12">
      <c r="C142" s="35"/>
      <c r="D142" s="30" t="s">
        <v>56</v>
      </c>
      <c r="E142" s="27"/>
      <c r="F142" s="27"/>
      <c r="G142" s="27"/>
      <c r="H142" s="27"/>
      <c r="I142" s="27"/>
      <c r="J142" s="27"/>
      <c r="K142" s="28" t="s">
        <v>11</v>
      </c>
      <c r="L142" s="36"/>
    </row>
    <row r="143" spans="3:12">
      <c r="C143" s="35"/>
      <c r="D143" s="30"/>
      <c r="E143" s="27"/>
      <c r="F143" s="27"/>
      <c r="G143" s="27"/>
      <c r="H143" s="27"/>
      <c r="I143" s="27"/>
      <c r="J143" s="27"/>
      <c r="K143" s="28"/>
      <c r="L143" s="36"/>
    </row>
    <row r="144" spans="3:12">
      <c r="C144" s="35"/>
      <c r="D144" s="29" t="s">
        <v>61</v>
      </c>
      <c r="E144" s="27"/>
      <c r="F144" s="27"/>
      <c r="G144" s="27"/>
      <c r="H144" s="27"/>
      <c r="I144" s="27"/>
      <c r="J144" s="27"/>
      <c r="K144" s="28"/>
      <c r="L144" s="36"/>
    </row>
    <row r="145" spans="3:12">
      <c r="C145" s="35"/>
      <c r="D145" s="30"/>
      <c r="E145" s="27"/>
      <c r="F145" s="27"/>
      <c r="G145" s="27"/>
      <c r="H145" s="27"/>
      <c r="I145" s="27"/>
      <c r="J145" s="27"/>
      <c r="K145" s="28"/>
      <c r="L145" s="36"/>
    </row>
    <row r="146" spans="3:12">
      <c r="C146" s="35"/>
      <c r="D146" s="30" t="s">
        <v>57</v>
      </c>
      <c r="E146" s="27"/>
      <c r="F146" s="27"/>
      <c r="G146" s="27"/>
      <c r="H146" s="27"/>
      <c r="I146" s="27"/>
      <c r="J146" s="27"/>
      <c r="K146" s="28" t="s">
        <v>11</v>
      </c>
      <c r="L146" s="36"/>
    </row>
    <row r="147" spans="3:12">
      <c r="C147" s="35"/>
      <c r="D147" s="27" t="s">
        <v>59</v>
      </c>
      <c r="E147" s="27"/>
      <c r="F147" s="27"/>
      <c r="G147" s="27"/>
      <c r="H147" s="27"/>
      <c r="I147" s="27"/>
      <c r="J147" s="27"/>
      <c r="K147" s="28" t="s">
        <v>13</v>
      </c>
      <c r="L147" s="36"/>
    </row>
    <row r="148" spans="3:12">
      <c r="C148" s="35"/>
      <c r="D148" s="27" t="s">
        <v>58</v>
      </c>
      <c r="E148" s="27"/>
      <c r="F148" s="27"/>
      <c r="G148" s="27"/>
      <c r="H148" s="27"/>
      <c r="I148" s="27"/>
      <c r="J148" s="27"/>
      <c r="K148" s="28" t="s">
        <v>14</v>
      </c>
      <c r="L148" s="36"/>
    </row>
    <row r="149" spans="3:12">
      <c r="C149" s="35"/>
      <c r="D149" s="27" t="str">
        <f>IF(L87&lt;=10%,"Your judgement is consistent","An error of  "&amp;TEXT(L87,"0.0%")&amp;" is estimated. Please revise your selections above! there is an inconsistency in your judgement!""")</f>
        <v>Your judgement is consistent</v>
      </c>
      <c r="E149" s="27"/>
      <c r="F149" s="27"/>
      <c r="G149" s="27"/>
      <c r="H149" s="27"/>
      <c r="I149" s="27"/>
      <c r="J149" s="27"/>
      <c r="K149" s="27"/>
      <c r="L149" s="36"/>
    </row>
    <row r="150" spans="3:12">
      <c r="C150" s="35"/>
      <c r="D150" s="27"/>
      <c r="E150" s="27"/>
      <c r="F150" s="27"/>
      <c r="G150" s="27"/>
      <c r="H150" s="27"/>
      <c r="I150" s="27"/>
      <c r="J150" s="27"/>
      <c r="K150" s="27"/>
      <c r="L150" s="36"/>
    </row>
    <row r="151" spans="3:12">
      <c r="C151" s="35"/>
      <c r="D151" s="28" t="s">
        <v>9</v>
      </c>
      <c r="E151" s="27"/>
      <c r="F151" s="27"/>
      <c r="G151" s="27"/>
      <c r="H151" s="27"/>
      <c r="I151" s="27"/>
      <c r="J151" s="27"/>
      <c r="K151" s="27"/>
      <c r="L151" s="36"/>
    </row>
    <row r="152" spans="3:12">
      <c r="C152" s="35"/>
      <c r="D152" s="29"/>
      <c r="E152" s="27"/>
      <c r="F152" s="27"/>
      <c r="G152" s="27"/>
      <c r="H152" s="27"/>
      <c r="I152" s="27"/>
      <c r="J152" s="27"/>
      <c r="K152" s="27"/>
      <c r="L152" s="36"/>
    </row>
    <row r="153" spans="3:12">
      <c r="C153" s="35"/>
      <c r="D153" s="30" t="str">
        <f>"Do you consider Statury Competences or Self Empowerement more important?"</f>
        <v>Do you consider Statury Competences or Self Empowerement more important?</v>
      </c>
      <c r="E153" s="27"/>
      <c r="F153" s="27"/>
      <c r="G153" s="27"/>
      <c r="H153" s="27"/>
      <c r="I153" s="27"/>
      <c r="J153" s="27"/>
      <c r="K153" s="28" t="s">
        <v>10</v>
      </c>
      <c r="L153" s="36"/>
    </row>
    <row r="154" spans="3:12">
      <c r="C154" s="35"/>
      <c r="D154" s="27"/>
      <c r="E154" s="27"/>
      <c r="F154" s="27"/>
      <c r="G154" s="27"/>
      <c r="H154" s="27"/>
      <c r="I154" s="27"/>
      <c r="J154" s="27"/>
      <c r="K154" s="27"/>
      <c r="L154" s="36"/>
    </row>
    <row r="155" spans="3:12">
      <c r="C155" s="35"/>
      <c r="D155" s="29" t="s">
        <v>62</v>
      </c>
      <c r="E155" s="27"/>
      <c r="F155" s="27"/>
      <c r="G155" s="27"/>
      <c r="H155" s="27"/>
      <c r="I155" s="27"/>
      <c r="J155" s="27"/>
      <c r="K155" s="27"/>
      <c r="L155" s="36"/>
    </row>
    <row r="156" spans="3:12">
      <c r="C156" s="35"/>
      <c r="D156" s="27"/>
      <c r="E156" s="27"/>
      <c r="F156" s="27"/>
      <c r="G156" s="27"/>
      <c r="H156" s="27"/>
      <c r="I156" s="27"/>
      <c r="J156" s="27"/>
      <c r="K156" s="27"/>
      <c r="L156" s="36"/>
    </row>
    <row r="157" spans="3:12">
      <c r="C157" s="35"/>
      <c r="D157" s="30" t="s">
        <v>56</v>
      </c>
      <c r="E157" s="27"/>
      <c r="F157" s="27"/>
      <c r="G157" s="27"/>
      <c r="H157" s="27"/>
      <c r="I157" s="27"/>
      <c r="J157" s="27"/>
      <c r="K157" s="28" t="s">
        <v>10</v>
      </c>
      <c r="L157" s="36"/>
    </row>
    <row r="158" spans="3:12">
      <c r="C158" s="35"/>
      <c r="D158" s="27"/>
      <c r="E158" s="27"/>
      <c r="F158" s="27"/>
      <c r="G158" s="27"/>
      <c r="H158" s="27"/>
      <c r="I158" s="27"/>
      <c r="J158" s="27"/>
      <c r="K158" s="27"/>
      <c r="L158" s="36"/>
    </row>
    <row r="159" spans="3:12">
      <c r="C159" s="35"/>
      <c r="D159" s="29" t="s">
        <v>63</v>
      </c>
      <c r="E159" s="27"/>
      <c r="F159" s="27"/>
      <c r="G159" s="27"/>
      <c r="H159" s="27"/>
      <c r="I159" s="27"/>
      <c r="J159" s="27"/>
      <c r="K159" s="27"/>
      <c r="L159" s="36"/>
    </row>
    <row r="160" spans="3:12">
      <c r="C160" s="35"/>
      <c r="D160" s="27"/>
      <c r="E160" s="27"/>
      <c r="F160" s="27"/>
      <c r="G160" s="27"/>
      <c r="H160" s="27"/>
      <c r="I160" s="27"/>
      <c r="J160" s="27"/>
      <c r="K160" s="27"/>
      <c r="L160" s="36"/>
    </row>
    <row r="161" spans="3:12">
      <c r="C161" s="35"/>
      <c r="D161" s="30" t="s">
        <v>64</v>
      </c>
      <c r="E161" s="27"/>
      <c r="F161" s="27"/>
      <c r="G161" s="27"/>
      <c r="H161" s="27"/>
      <c r="I161" s="27"/>
      <c r="J161" s="27"/>
      <c r="K161" s="28" t="s">
        <v>11</v>
      </c>
      <c r="L161" s="36"/>
    </row>
    <row r="162" spans="3:12">
      <c r="C162" s="35"/>
      <c r="D162" s="30" t="s">
        <v>65</v>
      </c>
      <c r="E162" s="27"/>
      <c r="F162" s="27"/>
      <c r="G162" s="27"/>
      <c r="H162" s="27"/>
      <c r="I162" s="27"/>
      <c r="J162" s="27"/>
      <c r="K162" s="28" t="s">
        <v>11</v>
      </c>
      <c r="L162" s="36"/>
    </row>
    <row r="163" spans="3:12">
      <c r="C163" s="35"/>
      <c r="D163" s="37" t="s">
        <v>66</v>
      </c>
      <c r="E163" s="27"/>
      <c r="F163" s="27"/>
      <c r="G163" s="27"/>
      <c r="H163" s="27"/>
      <c r="I163" s="27"/>
      <c r="J163" s="27"/>
      <c r="K163" s="28" t="s">
        <v>11</v>
      </c>
      <c r="L163" s="36"/>
    </row>
    <row r="164" spans="3:12">
      <c r="C164" s="35"/>
      <c r="D164" s="27" t="s">
        <v>67</v>
      </c>
      <c r="E164" s="27"/>
      <c r="F164" s="27"/>
      <c r="G164" s="27"/>
      <c r="H164" s="27"/>
      <c r="I164" s="27"/>
      <c r="J164" s="27"/>
      <c r="K164" s="28" t="s">
        <v>12</v>
      </c>
      <c r="L164" s="36"/>
    </row>
    <row r="165" spans="3:12">
      <c r="C165" s="35"/>
      <c r="D165" s="27" t="s">
        <v>68</v>
      </c>
      <c r="E165" s="27"/>
      <c r="F165" s="27"/>
      <c r="G165" s="27"/>
      <c r="H165" s="27"/>
      <c r="I165" s="27"/>
      <c r="J165" s="27"/>
      <c r="K165" s="28" t="s">
        <v>13</v>
      </c>
      <c r="L165" s="36"/>
    </row>
    <row r="166" spans="3:12">
      <c r="C166" s="35"/>
      <c r="D166" s="27" t="s">
        <v>69</v>
      </c>
      <c r="E166" s="27"/>
      <c r="F166" s="27"/>
      <c r="G166" s="27"/>
      <c r="H166" s="27"/>
      <c r="I166" s="27"/>
      <c r="J166" s="27"/>
      <c r="K166" s="28" t="s">
        <v>14</v>
      </c>
      <c r="L166" s="36"/>
    </row>
    <row r="167" spans="3:12">
      <c r="C167" s="35"/>
      <c r="D167" s="27" t="str">
        <f>IF(L102&lt;=10%,"Your judgement is consistent","An error of  "&amp;TEXT(L102,"0.0%")&amp;" is estimated. Please revise your selections above! there is an inconsistency in your judgement!""")</f>
        <v>Your judgement is consistent</v>
      </c>
      <c r="E167" s="27"/>
      <c r="F167" s="27"/>
      <c r="G167" s="27"/>
      <c r="H167" s="27"/>
      <c r="I167" s="27"/>
      <c r="J167" s="27"/>
      <c r="K167" s="27"/>
      <c r="L167" s="36"/>
    </row>
    <row r="168" spans="3:12">
      <c r="C168" s="35"/>
      <c r="D168" s="27"/>
      <c r="E168" s="27"/>
      <c r="F168" s="27"/>
      <c r="G168" s="27"/>
      <c r="H168" s="27"/>
      <c r="I168" s="27"/>
      <c r="J168" s="27"/>
      <c r="K168" s="27"/>
      <c r="L168" s="36"/>
    </row>
    <row r="169" spans="3:12">
      <c r="C169" s="35"/>
      <c r="D169" s="27"/>
      <c r="E169" s="27"/>
      <c r="F169" s="27"/>
      <c r="G169" s="27"/>
      <c r="H169" s="27"/>
      <c r="I169" s="27"/>
      <c r="J169" s="27"/>
      <c r="K169" s="27"/>
      <c r="L169" s="36"/>
    </row>
    <row r="170" spans="3:12">
      <c r="C170" s="35"/>
      <c r="D170" s="27" t="s">
        <v>81</v>
      </c>
      <c r="E170" s="27"/>
      <c r="F170" s="27"/>
      <c r="G170" s="27"/>
      <c r="H170" s="27"/>
      <c r="I170" s="27"/>
      <c r="J170" s="27"/>
      <c r="K170" s="27"/>
      <c r="L170" s="36"/>
    </row>
    <row r="171" spans="3:12">
      <c r="C171" s="35"/>
      <c r="D171" s="27"/>
      <c r="E171" s="27"/>
      <c r="F171" s="27"/>
      <c r="G171" s="27"/>
      <c r="H171" s="27"/>
      <c r="I171" s="27"/>
      <c r="J171" s="27"/>
      <c r="K171" s="27"/>
      <c r="L171" s="36"/>
    </row>
    <row r="172" spans="3:12">
      <c r="C172" s="35"/>
      <c r="D172" s="27" t="s">
        <v>82</v>
      </c>
      <c r="E172" s="27"/>
      <c r="F172" s="27"/>
      <c r="G172" s="27"/>
      <c r="H172" s="27"/>
      <c r="I172" s="27"/>
      <c r="J172" s="27"/>
      <c r="K172" s="28">
        <v>89</v>
      </c>
      <c r="L172" s="36"/>
    </row>
    <row r="173" spans="3:12">
      <c r="C173" s="35"/>
      <c r="D173" s="27" t="s">
        <v>87</v>
      </c>
      <c r="E173" s="27"/>
      <c r="F173" s="27"/>
      <c r="G173" s="27"/>
      <c r="H173" s="27"/>
      <c r="I173" s="27"/>
      <c r="J173" s="27"/>
      <c r="K173" s="28">
        <v>90</v>
      </c>
      <c r="L173" s="36"/>
    </row>
    <row r="174" spans="3:12">
      <c r="C174" s="35"/>
      <c r="D174" s="27" t="s">
        <v>83</v>
      </c>
      <c r="E174" s="27"/>
      <c r="F174" s="27"/>
      <c r="G174" s="27"/>
      <c r="H174" s="27"/>
      <c r="I174" s="27"/>
      <c r="J174" s="27"/>
      <c r="K174" s="28">
        <v>90</v>
      </c>
      <c r="L174" s="36"/>
    </row>
    <row r="175" spans="3:12">
      <c r="C175" s="35"/>
      <c r="D175" s="27" t="s">
        <v>88</v>
      </c>
      <c r="E175" s="27"/>
      <c r="F175" s="27"/>
      <c r="G175" s="27"/>
      <c r="H175" s="27"/>
      <c r="I175" s="28"/>
      <c r="J175" s="27"/>
      <c r="K175" s="28">
        <v>78</v>
      </c>
      <c r="L175" s="36"/>
    </row>
    <row r="176" spans="3:12">
      <c r="C176" s="35"/>
      <c r="D176" s="27" t="s">
        <v>84</v>
      </c>
      <c r="E176" s="27"/>
      <c r="F176" s="27"/>
      <c r="G176" s="27"/>
      <c r="H176" s="27"/>
      <c r="I176" s="27"/>
      <c r="J176" s="27"/>
      <c r="K176" s="28">
        <v>89</v>
      </c>
      <c r="L176" s="36"/>
    </row>
    <row r="177" spans="3:12">
      <c r="C177" s="35"/>
      <c r="D177" s="27" t="s">
        <v>85</v>
      </c>
      <c r="E177" s="27"/>
      <c r="F177" s="27"/>
      <c r="G177" s="27"/>
      <c r="H177" s="27"/>
      <c r="I177" s="27"/>
      <c r="J177" s="27"/>
      <c r="K177" s="28">
        <v>78</v>
      </c>
      <c r="L177" s="36"/>
    </row>
    <row r="178" spans="3:12">
      <c r="C178" s="35"/>
      <c r="D178" s="42" t="s">
        <v>86</v>
      </c>
      <c r="E178" s="27"/>
      <c r="F178" s="27"/>
      <c r="G178" s="27"/>
      <c r="H178" s="27"/>
      <c r="I178" s="27"/>
      <c r="J178" s="27"/>
      <c r="K178" s="28">
        <v>67</v>
      </c>
      <c r="L178" s="36"/>
    </row>
    <row r="179" spans="3:12">
      <c r="C179" s="35"/>
      <c r="D179" s="27" t="s">
        <v>89</v>
      </c>
      <c r="E179" s="27"/>
      <c r="F179" s="27"/>
      <c r="G179" s="27"/>
      <c r="H179" s="27"/>
      <c r="I179" s="28"/>
      <c r="J179" s="27"/>
      <c r="K179" s="28">
        <v>45</v>
      </c>
      <c r="L179" s="36"/>
    </row>
    <row r="180" spans="3:12">
      <c r="C180" s="35"/>
      <c r="D180" s="27" t="s">
        <v>90</v>
      </c>
      <c r="E180" s="27"/>
      <c r="F180" s="27"/>
      <c r="G180" s="27"/>
      <c r="H180" s="27"/>
      <c r="I180" s="28"/>
      <c r="J180" s="27"/>
      <c r="K180" s="28">
        <v>90</v>
      </c>
      <c r="L180" s="36"/>
    </row>
    <row r="181" spans="3:12">
      <c r="C181" s="35"/>
      <c r="D181" s="27" t="s">
        <v>91</v>
      </c>
      <c r="E181" s="27"/>
      <c r="F181" s="27"/>
      <c r="G181" s="27"/>
      <c r="H181" s="27"/>
      <c r="I181" s="28"/>
      <c r="J181" s="27"/>
      <c r="K181" s="28">
        <v>72</v>
      </c>
      <c r="L181" s="36"/>
    </row>
    <row r="182" spans="3:12">
      <c r="C182" s="35"/>
      <c r="D182" s="27" t="s">
        <v>92</v>
      </c>
      <c r="E182" s="27"/>
      <c r="F182" s="27"/>
      <c r="G182" s="27"/>
      <c r="H182" s="27"/>
      <c r="I182" s="28"/>
      <c r="J182" s="27"/>
      <c r="K182" s="28">
        <v>80</v>
      </c>
      <c r="L182" s="36"/>
    </row>
    <row r="183" spans="3:12">
      <c r="C183" s="35"/>
      <c r="L183" s="36"/>
    </row>
    <row r="184" spans="3:12">
      <c r="C184" s="35"/>
      <c r="D184" s="27"/>
      <c r="E184" s="27"/>
      <c r="F184" s="27"/>
      <c r="G184" s="27"/>
      <c r="H184" s="27"/>
      <c r="I184" s="27"/>
      <c r="J184" s="27"/>
      <c r="K184" s="27"/>
      <c r="L184" s="36"/>
    </row>
    <row r="185" spans="3:12">
      <c r="C185" s="35"/>
      <c r="D185" s="38" t="s">
        <v>34</v>
      </c>
      <c r="E185" s="27"/>
      <c r="F185" s="27"/>
      <c r="G185" s="27"/>
      <c r="H185" s="27"/>
      <c r="I185" s="27"/>
      <c r="J185" s="27"/>
      <c r="K185" s="27"/>
      <c r="L185" s="36"/>
    </row>
    <row r="186" spans="3:12">
      <c r="C186" s="35"/>
      <c r="D186" s="27"/>
      <c r="E186" s="27"/>
      <c r="F186" s="27"/>
      <c r="G186" s="27"/>
      <c r="H186" s="27"/>
      <c r="I186" s="27"/>
      <c r="J186" s="27"/>
      <c r="K186" s="27"/>
      <c r="L186" s="36"/>
    </row>
    <row r="187" spans="3:12">
      <c r="C187" s="35"/>
      <c r="D187" s="27" t="str">
        <f>"Given the provided input your facilty scores "&amp;TEXT(E123,"0.0%")&amp;" success in the criterion of employability"</f>
        <v>Given the provided input your facilty scores 45.8% success in the criterion of employability</v>
      </c>
      <c r="E187" s="27"/>
      <c r="F187" s="27"/>
      <c r="G187" s="27"/>
      <c r="H187" s="27"/>
      <c r="I187" s="27"/>
      <c r="J187" s="27"/>
      <c r="K187" s="27"/>
      <c r="L187" s="36"/>
    </row>
    <row r="188" spans="3:12" ht="16.5" thickBot="1">
      <c r="C188" s="39"/>
      <c r="D188" s="40"/>
      <c r="E188" s="40"/>
      <c r="F188" s="40"/>
      <c r="G188" s="40"/>
      <c r="H188" s="40"/>
      <c r="I188" s="40"/>
      <c r="J188" s="40"/>
      <c r="K188" s="40"/>
      <c r="L188" s="41"/>
    </row>
  </sheetData>
  <dataValidations count="2">
    <dataValidation type="list" allowBlank="1" showInputMessage="1" showErrorMessage="1" errorTitle="Error!" error="Please select a valid option!" promptTitle="Assessing Technical vs Financial" prompt="All criteria are grouped either as 'technical' or as 'financial'. The user should select which group is more important in his/her case!" sqref="K145" xr:uid="{9DA3BF29-DCEE-4547-8AB9-A96FC8A87994}">
      <formula1>$F$2:$F$6</formula1>
    </dataValidation>
    <dataValidation type="list" allowBlank="1" showInputMessage="1" showErrorMessage="1" errorTitle="Error!" error="Please select a valid option!" promptTitle="Assessing the Statement" prompt="Please select your reply from the list!" sqref="K134 K138 K142:K144 K146:K148 K153 K157 K161:K166" xr:uid="{0CDEF90A-2A86-B54E-BA44-270F7880EC3E}">
      <formula1>$F$2:$F$6</formula1>
    </dataValidation>
  </dataValidations>
  <hyperlinks>
    <hyperlink ref="C97" r:id="rId1" display="C@C3" xr:uid="{2662BE46-690C-9948-A4BD-EC9424DC0A98}"/>
    <hyperlink ref="O119" r:id="rId2" display="C@C3" xr:uid="{7AFEC95C-57CC-4B48-9EDA-E209C29EA7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CD5C-1956-B84D-AFA3-35C48BB03CAF}">
  <dimension ref="B1:S188"/>
  <sheetViews>
    <sheetView topLeftCell="A131" workbookViewId="0">
      <selection activeCell="N141" sqref="N141"/>
    </sheetView>
  </sheetViews>
  <sheetFormatPr defaultColWidth="11" defaultRowHeight="15.75"/>
  <cols>
    <col min="3" max="3" width="12" customWidth="1"/>
    <col min="12" max="12" width="13.375" customWidth="1"/>
    <col min="14" max="14" width="15.875" customWidth="1"/>
    <col min="16" max="16" width="13.5" customWidth="1"/>
  </cols>
  <sheetData>
    <row r="1" spans="2:18" hidden="1"/>
    <row r="2" spans="2:18" hidden="1">
      <c r="B2">
        <v>0</v>
      </c>
      <c r="C2">
        <v>40</v>
      </c>
      <c r="D2" t="s">
        <v>0</v>
      </c>
      <c r="F2" t="s">
        <v>10</v>
      </c>
      <c r="G2" s="10">
        <v>5</v>
      </c>
    </row>
    <row r="3" spans="2:18" hidden="1">
      <c r="B3">
        <v>41</v>
      </c>
      <c r="C3">
        <v>60</v>
      </c>
      <c r="D3" t="s">
        <v>1</v>
      </c>
      <c r="F3" t="s">
        <v>11</v>
      </c>
      <c r="G3" s="10">
        <v>3</v>
      </c>
    </row>
    <row r="4" spans="2:18" hidden="1">
      <c r="B4">
        <v>61</v>
      </c>
      <c r="C4">
        <v>80</v>
      </c>
      <c r="D4" t="s">
        <v>2</v>
      </c>
      <c r="F4" t="s">
        <v>12</v>
      </c>
      <c r="G4" s="10">
        <v>1</v>
      </c>
    </row>
    <row r="5" spans="2:18" hidden="1">
      <c r="B5">
        <v>81</v>
      </c>
      <c r="C5">
        <v>90</v>
      </c>
      <c r="D5" t="s">
        <v>3</v>
      </c>
      <c r="F5" t="s">
        <v>13</v>
      </c>
      <c r="G5" s="10">
        <v>0.33333333333333331</v>
      </c>
    </row>
    <row r="6" spans="2:18" hidden="1">
      <c r="B6">
        <v>91</v>
      </c>
      <c r="C6">
        <v>100</v>
      </c>
      <c r="D6" t="s">
        <v>4</v>
      </c>
      <c r="F6" t="s">
        <v>14</v>
      </c>
      <c r="G6" s="10">
        <v>0.2</v>
      </c>
    </row>
    <row r="7" spans="2:18" hidden="1">
      <c r="G7" s="12"/>
      <c r="R7" s="3"/>
    </row>
    <row r="8" spans="2:18" hidden="1">
      <c r="G8" s="12"/>
      <c r="R8" s="3"/>
    </row>
    <row r="9" spans="2:18" hidden="1">
      <c r="G9" s="12"/>
      <c r="R9" s="3"/>
    </row>
    <row r="10" spans="2:18" hidden="1">
      <c r="G10" s="12"/>
      <c r="R10" s="3"/>
    </row>
    <row r="11" spans="2:18" hidden="1"/>
    <row r="12" spans="2:18" hidden="1"/>
    <row r="13" spans="2:18" hidden="1">
      <c r="D13" t="s">
        <v>0</v>
      </c>
      <c r="E13" t="s">
        <v>1</v>
      </c>
      <c r="F13" t="s">
        <v>2</v>
      </c>
      <c r="G13" t="s">
        <v>3</v>
      </c>
      <c r="H13" t="s">
        <v>4</v>
      </c>
      <c r="P13" t="s">
        <v>35</v>
      </c>
      <c r="Q13">
        <f>K172</f>
        <v>98</v>
      </c>
      <c r="R13" s="3">
        <f>IF(AND(Q13&gt;=$B$2,Q13&lt;=$C$2),$L$14,IF(AND(Q13&gt;=$B$3,Q13&lt;=$C$3),$L$15,IF(AND(Q13&gt;=$B$4,Q13&lt;=$C$4),$L$16,IF(AND(Q13&gt;=$B$5,Q13&lt;=$C$5),$L$17,IF(AND(Q13&gt;=$B$6,Q13&lt;=$C$6),$L$18,"check")))))</f>
        <v>1</v>
      </c>
    </row>
    <row r="14" spans="2:18" hidden="1">
      <c r="C14" t="s">
        <v>0</v>
      </c>
      <c r="D14" s="1">
        <v>1</v>
      </c>
      <c r="E14" s="8">
        <v>0.33333333333333331</v>
      </c>
      <c r="F14" s="8">
        <v>0.2</v>
      </c>
      <c r="G14" s="8">
        <v>0.14285714285714285</v>
      </c>
      <c r="H14" s="8">
        <v>0.1111111111111111</v>
      </c>
      <c r="J14" s="2">
        <f>POWER(PRODUCT(D14:H14),1/(COUNT(D14:H14)))</f>
        <v>0.25404674702328517</v>
      </c>
      <c r="K14" s="3">
        <f>J14/J$19</f>
        <v>3.291777163618214E-2</v>
      </c>
      <c r="L14" s="21">
        <f>K14/MAX(K$14:K$18)</f>
        <v>6.4539749673113059E-2</v>
      </c>
      <c r="M14" s="3">
        <f t="array" ref="M14:M18">MMULT(D14:H18,K14:K18)</f>
        <v>0.17440603180257241</v>
      </c>
      <c r="N14" s="3">
        <f>M14/K14</f>
        <v>5.2982332379653245</v>
      </c>
      <c r="P14" t="s">
        <v>36</v>
      </c>
      <c r="Q14">
        <f>K174</f>
        <v>90</v>
      </c>
      <c r="R14" s="3">
        <f t="shared" ref="R14:R23" si="0">IF(AND(Q14&gt;=$B$2,Q14&lt;=$C$2),$L$14,IF(AND(Q14&gt;=$B$3,Q14&lt;=$C$3),$L$15,IF(AND(Q14&gt;=$B$4,Q14&lt;=$C$4),$L$16,IF(AND(Q14&gt;=$B$5,Q14&lt;=$C$5),$L$17,IF(AND(Q14&gt;=$B$6,Q14&lt;=$C$6),$L$18,"check")))))</f>
        <v>0.51728185797178672</v>
      </c>
    </row>
    <row r="15" spans="2:18" hidden="1">
      <c r="C15" t="s">
        <v>1</v>
      </c>
      <c r="D15" s="1">
        <f>1/E14</f>
        <v>3</v>
      </c>
      <c r="E15" s="1">
        <v>1</v>
      </c>
      <c r="F15" s="8">
        <v>0.33333333333333331</v>
      </c>
      <c r="G15" s="8">
        <v>0.2</v>
      </c>
      <c r="H15" s="8">
        <v>0.14285714285714285</v>
      </c>
      <c r="J15" s="2">
        <f t="shared" ref="J15:J18" si="1">POWER(PRODUCT(D15:H15),1/(COUNT(D15:H15)))</f>
        <v>0.49111860991873663</v>
      </c>
      <c r="K15" s="3">
        <f t="shared" ref="K15:K18" si="2">J15/J$19</f>
        <v>6.3636045086231371E-2</v>
      </c>
      <c r="L15" s="21">
        <f>K15/MAX(K$14:K$18)</f>
        <v>0.12476708525245277</v>
      </c>
      <c r="M15" s="3">
        <v>0.33121001717552317</v>
      </c>
      <c r="N15" s="3">
        <f>M15/K15</f>
        <v>5.2047548952281684</v>
      </c>
      <c r="P15" t="s">
        <v>37</v>
      </c>
      <c r="Q15">
        <f>K176</f>
        <v>100</v>
      </c>
      <c r="R15" s="3">
        <f t="shared" si="0"/>
        <v>1</v>
      </c>
    </row>
    <row r="16" spans="2:18" hidden="1">
      <c r="C16" t="s">
        <v>2</v>
      </c>
      <c r="D16" s="1">
        <f>1/F14</f>
        <v>5</v>
      </c>
      <c r="E16" s="1">
        <f>1/F15</f>
        <v>3</v>
      </c>
      <c r="F16" s="1">
        <v>1</v>
      </c>
      <c r="G16" s="8">
        <v>0.33333333333333331</v>
      </c>
      <c r="H16" s="8">
        <v>0.2</v>
      </c>
      <c r="J16" s="2">
        <f t="shared" si="1"/>
        <v>1</v>
      </c>
      <c r="K16" s="3">
        <f t="shared" si="2"/>
        <v>0.12957367894643812</v>
      </c>
      <c r="L16" s="21">
        <f>K16/MAX(K$14:K$18)</f>
        <v>0.25404674702328517</v>
      </c>
      <c r="M16" s="3">
        <v>0.67502301049417723</v>
      </c>
      <c r="N16" s="3">
        <f>M16/K16</f>
        <v>5.2095689184931731</v>
      </c>
      <c r="P16" t="s">
        <v>38</v>
      </c>
      <c r="Q16">
        <f>K177</f>
        <v>78</v>
      </c>
      <c r="R16" s="3">
        <f t="shared" si="0"/>
        <v>0.25404674702328517</v>
      </c>
    </row>
    <row r="17" spans="3:18" hidden="1">
      <c r="C17" t="s">
        <v>3</v>
      </c>
      <c r="D17" s="1">
        <f>1/G14</f>
        <v>7</v>
      </c>
      <c r="E17" s="1">
        <f>1/G15</f>
        <v>5</v>
      </c>
      <c r="F17" s="1">
        <f>1/G16</f>
        <v>3</v>
      </c>
      <c r="G17" s="1">
        <v>1</v>
      </c>
      <c r="H17" s="8">
        <v>0.33333333333333331</v>
      </c>
      <c r="J17" s="2">
        <f t="shared" si="1"/>
        <v>2.0361680046403983</v>
      </c>
      <c r="K17" s="3">
        <f t="shared" si="2"/>
        <v>0.26383377931428453</v>
      </c>
      <c r="L17" s="21">
        <f>K17/MAX(K$14:K$18)</f>
        <v>0.51728185797178672</v>
      </c>
      <c r="M17" s="3">
        <v>1.3711723513769853</v>
      </c>
      <c r="N17" s="3">
        <f>M17/K17</f>
        <v>5.1971068865431933</v>
      </c>
      <c r="P17" t="s">
        <v>39</v>
      </c>
      <c r="Q17">
        <f>K178</f>
        <v>67</v>
      </c>
      <c r="R17" s="3">
        <f t="shared" si="0"/>
        <v>0.25404674702328517</v>
      </c>
    </row>
    <row r="18" spans="3:18" hidden="1">
      <c r="C18" t="s">
        <v>4</v>
      </c>
      <c r="D18" s="1">
        <f>1/H14</f>
        <v>9</v>
      </c>
      <c r="E18" s="1">
        <f>1/H15</f>
        <v>7</v>
      </c>
      <c r="F18" s="1">
        <f>1/H16</f>
        <v>5</v>
      </c>
      <c r="G18" s="1">
        <f>1/H17</f>
        <v>3</v>
      </c>
      <c r="H18" s="1">
        <v>1</v>
      </c>
      <c r="J18" s="2">
        <f t="shared" si="1"/>
        <v>3.9362834270353519</v>
      </c>
      <c r="K18" s="3">
        <f t="shared" si="2"/>
        <v>0.51003872501686387</v>
      </c>
      <c r="L18" s="21">
        <f>K18/MAX(K$14:K$18)</f>
        <v>1</v>
      </c>
      <c r="M18" s="3">
        <v>2.6911207180211667</v>
      </c>
      <c r="N18" s="3">
        <f>M18/K18</f>
        <v>5.276306652856972</v>
      </c>
      <c r="P18" t="s">
        <v>40</v>
      </c>
      <c r="Q18">
        <f>K173</f>
        <v>90</v>
      </c>
      <c r="R18" s="3">
        <f t="shared" si="0"/>
        <v>0.51728185797178672</v>
      </c>
    </row>
    <row r="19" spans="3:18" hidden="1">
      <c r="J19" s="2">
        <f>SUM(J14:J18)</f>
        <v>7.7176167886177716</v>
      </c>
      <c r="K19" s="3">
        <f>SUM(K14:K18)</f>
        <v>1</v>
      </c>
      <c r="N19" s="3">
        <f>AVERAGE(N14:N18)</f>
        <v>5.2371941182173654</v>
      </c>
      <c r="P19" t="s">
        <v>41</v>
      </c>
      <c r="Q19">
        <f>K175</f>
        <v>100</v>
      </c>
      <c r="R19" s="3">
        <f t="shared" si="0"/>
        <v>1</v>
      </c>
    </row>
    <row r="20" spans="3:18" hidden="1">
      <c r="J20" s="4"/>
      <c r="M20" s="5" t="s">
        <v>5</v>
      </c>
      <c r="N20" s="6">
        <f>(N19-(COUNT(D15:H15)))/(COUNT(D14:H14)-1)</f>
        <v>5.9298529554341339E-2</v>
      </c>
      <c r="P20" t="s">
        <v>42</v>
      </c>
      <c r="Q20">
        <f>K179</f>
        <v>45</v>
      </c>
      <c r="R20" s="3">
        <f t="shared" si="0"/>
        <v>0.12476708525245277</v>
      </c>
    </row>
    <row r="21" spans="3:18" hidden="1">
      <c r="J21" s="4"/>
      <c r="M21" s="5" t="s">
        <v>6</v>
      </c>
      <c r="N21" s="5">
        <v>1.1200000000000001</v>
      </c>
      <c r="P21" t="s">
        <v>43</v>
      </c>
      <c r="Q21">
        <f>K180</f>
        <v>90</v>
      </c>
      <c r="R21" s="3">
        <f t="shared" si="0"/>
        <v>0.51728185797178672</v>
      </c>
    </row>
    <row r="22" spans="3:18" hidden="1">
      <c r="M22" s="5" t="s">
        <v>7</v>
      </c>
      <c r="N22" s="7">
        <f>N20/N21</f>
        <v>5.2945115673519047E-2</v>
      </c>
      <c r="P22" t="s">
        <v>44</v>
      </c>
      <c r="Q22">
        <f>K181</f>
        <v>72</v>
      </c>
      <c r="R22" s="3">
        <f t="shared" si="0"/>
        <v>0.25404674702328517</v>
      </c>
    </row>
    <row r="23" spans="3:18" hidden="1">
      <c r="P23" t="s">
        <v>45</v>
      </c>
      <c r="Q23">
        <f>K182</f>
        <v>80</v>
      </c>
      <c r="R23" s="3">
        <f t="shared" si="0"/>
        <v>0.25404674702328517</v>
      </c>
    </row>
    <row r="24" spans="3:18" hidden="1"/>
    <row r="25" spans="3:18" hidden="1"/>
    <row r="26" spans="3:18" hidden="1"/>
    <row r="27" spans="3:18" hidden="1"/>
    <row r="28" spans="3:18" hidden="1"/>
    <row r="29" spans="3:18" hidden="1">
      <c r="D29" t="str">
        <f>C30</f>
        <v>Skills</v>
      </c>
      <c r="E29" t="str">
        <f>C31</f>
        <v>Competences</v>
      </c>
    </row>
    <row r="30" spans="3:18" hidden="1">
      <c r="C30" t="s">
        <v>8</v>
      </c>
      <c r="D30" s="1">
        <v>1</v>
      </c>
      <c r="E30" s="8">
        <f>O30</f>
        <v>3</v>
      </c>
      <c r="G30" s="2">
        <f>POWER(PRODUCT(D30:E30),1/(COUNT(D30:E30)))</f>
        <v>1.7320508075688772</v>
      </c>
      <c r="H30" s="3">
        <f>G30/G32</f>
        <v>0.75</v>
      </c>
      <c r="I30" s="3">
        <f t="array" ref="I30:I31">MMULT(D30:E31,H30:H31)</f>
        <v>1.5</v>
      </c>
      <c r="J30" s="3">
        <f>G30/I30</f>
        <v>1.1547005383792515</v>
      </c>
      <c r="M30" t="s">
        <v>55</v>
      </c>
      <c r="N30" s="11" t="str">
        <f>K134</f>
        <v>Agree</v>
      </c>
      <c r="O30">
        <f>IF(N30=$F$2,$G$2,IF(N30=$F$3,$G$3,IF(N30=$F$4,$G$4,IF(N30=$F$5,$G$5,IF(N30=$F$6,$G$6,"Oops! Please check your selection!")))))</f>
        <v>3</v>
      </c>
    </row>
    <row r="31" spans="3:18" hidden="1">
      <c r="C31" t="s">
        <v>9</v>
      </c>
      <c r="D31" s="1">
        <f>1/E30</f>
        <v>0.33333333333333331</v>
      </c>
      <c r="E31" s="1">
        <v>1</v>
      </c>
      <c r="G31" s="2">
        <f>POWER(PRODUCT(D31:E31),1/(COUNT(D31:E31)))</f>
        <v>0.57735026918962573</v>
      </c>
      <c r="H31" s="3">
        <f>G31/G32</f>
        <v>0.25</v>
      </c>
      <c r="I31" s="3">
        <v>0.5</v>
      </c>
      <c r="J31" s="3">
        <f>G31/I31</f>
        <v>1.1547005383792515</v>
      </c>
    </row>
    <row r="32" spans="3:18" hidden="1">
      <c r="G32" s="3">
        <f>SUM(G30:G31)</f>
        <v>2.3094010767585029</v>
      </c>
      <c r="H32" s="3"/>
      <c r="I32" s="3"/>
      <c r="J32" s="3">
        <f>AVERAGE(J30:J31)</f>
        <v>1.1547005383792515</v>
      </c>
    </row>
    <row r="33" spans="3:15" hidden="1">
      <c r="I33" s="5" t="s">
        <v>5</v>
      </c>
      <c r="J33" s="6">
        <f>(J32-(COUNT(D30:E30)))/(COUNT(D30:E30)-1)</f>
        <v>-0.84529946162074854</v>
      </c>
    </row>
    <row r="34" spans="3:15" hidden="1">
      <c r="I34" s="5" t="s">
        <v>6</v>
      </c>
      <c r="J34" s="5">
        <v>0</v>
      </c>
    </row>
    <row r="35" spans="3:15" hidden="1">
      <c r="I35" s="5" t="s">
        <v>7</v>
      </c>
      <c r="J35" s="7" t="e">
        <f>J33/J34</f>
        <v>#DIV/0!</v>
      </c>
    </row>
    <row r="36" spans="3:15" hidden="1"/>
    <row r="37" spans="3:15" hidden="1"/>
    <row r="38" spans="3:15" hidden="1"/>
    <row r="39" spans="3:15" hidden="1">
      <c r="C39" t="s">
        <v>8</v>
      </c>
    </row>
    <row r="40" spans="3:15" hidden="1">
      <c r="D40" t="str">
        <f>C41</f>
        <v>Statutory</v>
      </c>
      <c r="E40" t="str">
        <f>C42</f>
        <v>Market</v>
      </c>
    </row>
    <row r="41" spans="3:15" hidden="1">
      <c r="C41" t="s">
        <v>15</v>
      </c>
      <c r="D41" s="1">
        <v>1</v>
      </c>
      <c r="E41" s="8">
        <f>O41</f>
        <v>0.33333333333333331</v>
      </c>
      <c r="G41" s="2">
        <f>POWER(PRODUCT(D41:E41),1/(COUNT(D41:E41)))</f>
        <v>0.57735026918962573</v>
      </c>
      <c r="H41" s="3">
        <f>G41/G43</f>
        <v>0.25</v>
      </c>
      <c r="I41" s="3">
        <f t="array" ref="I41:I42">MMULT(D41:E42,H41:H42)</f>
        <v>0.5</v>
      </c>
      <c r="J41" s="3">
        <f>G41/I41</f>
        <v>1.1547005383792515</v>
      </c>
      <c r="M41" t="s">
        <v>55</v>
      </c>
      <c r="N41" s="11" t="str">
        <f>K138</f>
        <v>Disagree</v>
      </c>
      <c r="O41">
        <f>IF(N41=$F$2,$G$2,IF(N41=$F$3,$G$3,IF(N41=$F$4,$G$4,IF(N41=$F$5,$G$5,IF(N41=$F$6,$G$6,"Oops! Please check your selection!")))))</f>
        <v>0.33333333333333331</v>
      </c>
    </row>
    <row r="42" spans="3:15" hidden="1">
      <c r="C42" t="s">
        <v>16</v>
      </c>
      <c r="D42" s="1">
        <f>1/E41</f>
        <v>3</v>
      </c>
      <c r="E42" s="1">
        <v>1</v>
      </c>
      <c r="G42" s="2">
        <f>POWER(PRODUCT(D42:E42),1/(COUNT(D42:E42)))</f>
        <v>1.7320508075688772</v>
      </c>
      <c r="H42" s="3">
        <f>G42/G43</f>
        <v>0.75</v>
      </c>
      <c r="I42" s="3">
        <v>1.5</v>
      </c>
      <c r="J42" s="3">
        <f>G42/I42</f>
        <v>1.1547005383792515</v>
      </c>
    </row>
    <row r="43" spans="3:15" hidden="1">
      <c r="G43" s="3">
        <f>SUM(G41:G42)</f>
        <v>2.3094010767585029</v>
      </c>
      <c r="H43" s="3"/>
      <c r="I43" s="3"/>
      <c r="J43" s="3">
        <f>AVERAGE(J41:J42)</f>
        <v>1.1547005383792515</v>
      </c>
    </row>
    <row r="44" spans="3:15" hidden="1">
      <c r="I44" s="5" t="s">
        <v>5</v>
      </c>
      <c r="J44" s="6">
        <f>(J43-(COUNT(D41:E41)))/(COUNT(D41:E41)-1)</f>
        <v>-0.84529946162074854</v>
      </c>
    </row>
    <row r="45" spans="3:15" hidden="1">
      <c r="I45" s="5" t="s">
        <v>6</v>
      </c>
      <c r="J45" s="5">
        <v>0</v>
      </c>
    </row>
    <row r="46" spans="3:15" hidden="1">
      <c r="I46" s="5" t="s">
        <v>7</v>
      </c>
      <c r="J46" s="7" t="e">
        <f>J44/J45</f>
        <v>#DIV/0!</v>
      </c>
    </row>
    <row r="47" spans="3:15" hidden="1"/>
    <row r="48" spans="3:15" hidden="1"/>
    <row r="49" spans="3:15" hidden="1">
      <c r="C49" t="s">
        <v>9</v>
      </c>
    </row>
    <row r="50" spans="3:15" hidden="1">
      <c r="D50" t="str">
        <f>C51</f>
        <v>Statutory</v>
      </c>
      <c r="E50" t="str">
        <f>C52</f>
        <v>SelfEmp</v>
      </c>
    </row>
    <row r="51" spans="3:15" hidden="1">
      <c r="C51" t="s">
        <v>15</v>
      </c>
      <c r="D51" s="1">
        <v>1</v>
      </c>
      <c r="E51" s="8">
        <f>O51</f>
        <v>5</v>
      </c>
      <c r="G51" s="2">
        <f>POWER(PRODUCT(D51:E51),1/(COUNT(D51:E51)))</f>
        <v>2.2360679774997898</v>
      </c>
      <c r="H51" s="3">
        <f>G51/G53</f>
        <v>0.83333333333333337</v>
      </c>
      <c r="I51" s="3">
        <f t="array" ref="I51:I52">MMULT(D51:E52,H51:H52)</f>
        <v>1.6666666666666665</v>
      </c>
      <c r="J51" s="3">
        <f>G51/I51</f>
        <v>1.3416407864998741</v>
      </c>
      <c r="M51" t="s">
        <v>55</v>
      </c>
      <c r="N51" s="11" t="str">
        <f>K153</f>
        <v>Strongly Agree</v>
      </c>
      <c r="O51">
        <f>IF(N51=$F$2,$G$2,IF(N51=$F$3,$G$3,IF(N51=$F$4,$G$4,IF(N51=$F$5,$G$5,IF(N51=$F$6,$G$6,"Oops! Please check your selection!")))))</f>
        <v>5</v>
      </c>
    </row>
    <row r="52" spans="3:15" hidden="1">
      <c r="C52" t="s">
        <v>28</v>
      </c>
      <c r="D52" s="1">
        <f>1/E51</f>
        <v>0.2</v>
      </c>
      <c r="E52" s="1">
        <v>1</v>
      </c>
      <c r="G52" s="2">
        <f>POWER(PRODUCT(D52:E52),1/(COUNT(D52:E52)))</f>
        <v>0.44721359549995793</v>
      </c>
      <c r="H52" s="3">
        <f>G52/G53</f>
        <v>0.16666666666666666</v>
      </c>
      <c r="I52" s="3">
        <v>0.33333333333333337</v>
      </c>
      <c r="J52" s="3">
        <f>G52/I52</f>
        <v>1.3416407864998736</v>
      </c>
    </row>
    <row r="53" spans="3:15" hidden="1">
      <c r="G53" s="3">
        <f>SUM(G51:G52)</f>
        <v>2.6832815729997477</v>
      </c>
      <c r="H53" s="3"/>
      <c r="I53" s="3"/>
      <c r="J53" s="3">
        <f>AVERAGE(J51:J52)</f>
        <v>1.3416407864998738</v>
      </c>
    </row>
    <row r="54" spans="3:15" hidden="1">
      <c r="I54" s="5" t="s">
        <v>5</v>
      </c>
      <c r="J54" s="6">
        <f>(J53-(COUNT(D51:E51)))/(COUNT(D51:E51)-1)</f>
        <v>-0.65835921350012616</v>
      </c>
    </row>
    <row r="55" spans="3:15" hidden="1">
      <c r="I55" s="5" t="s">
        <v>6</v>
      </c>
      <c r="J55" s="5">
        <v>0</v>
      </c>
    </row>
    <row r="56" spans="3:15" hidden="1">
      <c r="I56" s="5" t="s">
        <v>7</v>
      </c>
      <c r="J56" s="7" t="e">
        <f>J54/J55</f>
        <v>#DIV/0!</v>
      </c>
    </row>
    <row r="57" spans="3:15" hidden="1"/>
    <row r="58" spans="3:15" hidden="1"/>
    <row r="59" spans="3:15" hidden="1">
      <c r="C59" t="s">
        <v>17</v>
      </c>
    </row>
    <row r="60" spans="3:15" hidden="1">
      <c r="D60" t="str">
        <f>C61</f>
        <v>STCW</v>
      </c>
      <c r="E60" t="str">
        <f>C62</f>
        <v>Nat</v>
      </c>
    </row>
    <row r="61" spans="3:15" hidden="1">
      <c r="C61" t="s">
        <v>51</v>
      </c>
      <c r="D61" s="1">
        <v>1</v>
      </c>
      <c r="E61" s="8">
        <f>O61</f>
        <v>5</v>
      </c>
      <c r="G61" s="2">
        <f>POWER(PRODUCT(D61:E61),1/(COUNT(D61:E61)))</f>
        <v>2.2360679774997898</v>
      </c>
      <c r="H61" s="3">
        <f>G61/G63</f>
        <v>0.83333333333333337</v>
      </c>
      <c r="I61" s="3">
        <f t="array" ref="I61:I62">MMULT(D61:E62,H61:H62)</f>
        <v>1.6666666666666665</v>
      </c>
      <c r="J61" s="3">
        <f>G61/I61</f>
        <v>1.3416407864998741</v>
      </c>
      <c r="M61" t="s">
        <v>55</v>
      </c>
      <c r="N61" s="11" t="str">
        <f>K142</f>
        <v>Strongly Agree</v>
      </c>
      <c r="O61">
        <f>IF(N61=$F$2,$G$2,IF(N61=$F$3,$G$3,IF(N61=$F$4,$G$4,IF(N61=$F$5,$G$5,IF(N61=$F$6,$G$6,"Oops! Please check your selection!")))))</f>
        <v>5</v>
      </c>
    </row>
    <row r="62" spans="3:15" hidden="1">
      <c r="C62" t="s">
        <v>52</v>
      </c>
      <c r="D62" s="1">
        <f>1/E61</f>
        <v>0.2</v>
      </c>
      <c r="E62" s="1">
        <v>1</v>
      </c>
      <c r="G62" s="2">
        <f>POWER(PRODUCT(D62:E62),1/(COUNT(D62:E62)))</f>
        <v>0.44721359549995793</v>
      </c>
      <c r="H62" s="3">
        <f>G62/G63</f>
        <v>0.16666666666666666</v>
      </c>
      <c r="I62" s="3">
        <v>0.33333333333333337</v>
      </c>
      <c r="J62" s="3">
        <f>G62/I62</f>
        <v>1.3416407864998736</v>
      </c>
    </row>
    <row r="63" spans="3:15" hidden="1">
      <c r="G63" s="3">
        <f>SUM(G61:G62)</f>
        <v>2.6832815729997477</v>
      </c>
      <c r="H63" s="3"/>
      <c r="I63" s="3"/>
      <c r="J63" s="3">
        <f>AVERAGE(J61:J62)</f>
        <v>1.3416407864998738</v>
      </c>
    </row>
    <row r="64" spans="3:15" hidden="1">
      <c r="I64" s="5" t="s">
        <v>5</v>
      </c>
      <c r="J64" s="6">
        <f>(J63-(COUNT(D61:E61)))/(COUNT(D61:E61)-1)</f>
        <v>-0.65835921350012616</v>
      </c>
    </row>
    <row r="65" spans="3:15" hidden="1">
      <c r="I65" s="5" t="s">
        <v>6</v>
      </c>
      <c r="J65" s="5">
        <v>0</v>
      </c>
    </row>
    <row r="66" spans="3:15" hidden="1">
      <c r="I66" s="5" t="s">
        <v>7</v>
      </c>
      <c r="J66" s="7" t="e">
        <f>J64/J65</f>
        <v>#DIV/0!</v>
      </c>
    </row>
    <row r="67" spans="3:15" hidden="1"/>
    <row r="68" spans="3:15" hidden="1"/>
    <row r="69" spans="3:15" hidden="1">
      <c r="C69" t="s">
        <v>18</v>
      </c>
    </row>
    <row r="70" spans="3:15" hidden="1">
      <c r="D70" t="str">
        <f>C71</f>
        <v>STCW</v>
      </c>
      <c r="E70" t="str">
        <f>C72</f>
        <v>Nat</v>
      </c>
    </row>
    <row r="71" spans="3:15" hidden="1">
      <c r="C71" t="s">
        <v>51</v>
      </c>
      <c r="D71" s="1">
        <v>1</v>
      </c>
      <c r="E71" s="8">
        <f>O71</f>
        <v>1</v>
      </c>
      <c r="G71" s="2">
        <f>POWER(PRODUCT(D71:E71),1/(COUNT(D71:E71)))</f>
        <v>1</v>
      </c>
      <c r="H71" s="3">
        <f>G71/G73</f>
        <v>0.5</v>
      </c>
      <c r="I71" s="3">
        <f t="array" ref="I71:I72">MMULT(D71:E72,H71:H72)</f>
        <v>1</v>
      </c>
      <c r="J71" s="3">
        <f>G71/I71</f>
        <v>1</v>
      </c>
      <c r="M71" t="s">
        <v>55</v>
      </c>
      <c r="N71" s="11" t="str">
        <f>K157</f>
        <v>Equally</v>
      </c>
      <c r="O71">
        <f>IF(N71=$F$2,$G$2,IF(N71=$F$3,$G$3,IF(N71=$F$4,$G$4,IF(N71=$F$5,$G$5,IF(N71=$F$6,$G$6,"Oops! Please check your selection!")))))</f>
        <v>1</v>
      </c>
    </row>
    <row r="72" spans="3:15" hidden="1">
      <c r="C72" t="s">
        <v>52</v>
      </c>
      <c r="D72" s="1">
        <f>1/E71</f>
        <v>1</v>
      </c>
      <c r="E72" s="1">
        <v>1</v>
      </c>
      <c r="G72" s="2">
        <f>POWER(PRODUCT(D72:E72),1/(COUNT(D72:E72)))</f>
        <v>1</v>
      </c>
      <c r="H72" s="3">
        <f>G72/G73</f>
        <v>0.5</v>
      </c>
      <c r="I72" s="3">
        <v>1</v>
      </c>
      <c r="J72" s="3">
        <f>G72/I72</f>
        <v>1</v>
      </c>
    </row>
    <row r="73" spans="3:15" hidden="1">
      <c r="G73" s="3">
        <f>SUM(G71:G72)</f>
        <v>2</v>
      </c>
      <c r="H73" s="3"/>
      <c r="I73" s="3"/>
      <c r="J73" s="3">
        <f>AVERAGE(J71:J72)</f>
        <v>1</v>
      </c>
    </row>
    <row r="74" spans="3:15" hidden="1">
      <c r="I74" s="5" t="s">
        <v>5</v>
      </c>
      <c r="J74" s="6">
        <f>(J73-(COUNT(D71:E71)))/(COUNT(D71:E71)-1)</f>
        <v>-1</v>
      </c>
    </row>
    <row r="75" spans="3:15" hidden="1">
      <c r="I75" s="5" t="s">
        <v>6</v>
      </c>
      <c r="J75" s="5">
        <v>0</v>
      </c>
    </row>
    <row r="76" spans="3:15" hidden="1">
      <c r="I76" s="5" t="s">
        <v>7</v>
      </c>
      <c r="J76" s="7" t="e">
        <f>J74/J75</f>
        <v>#DIV/0!</v>
      </c>
    </row>
    <row r="77" spans="3:15" hidden="1"/>
    <row r="78" spans="3:15" hidden="1"/>
    <row r="79" spans="3:15" hidden="1">
      <c r="C79" t="s">
        <v>19</v>
      </c>
    </row>
    <row r="80" spans="3:15" hidden="1"/>
    <row r="81" spans="3:15" hidden="1">
      <c r="C81" s="13">
        <f>B15</f>
        <v>0</v>
      </c>
      <c r="D81" s="14" t="str">
        <f>C82</f>
        <v>Greening</v>
      </c>
      <c r="E81" s="14" t="str">
        <f>C83</f>
        <v>Digital</v>
      </c>
      <c r="F81" s="14" t="str">
        <f>C84</f>
        <v>Soft</v>
      </c>
      <c r="G81" s="15"/>
      <c r="H81" s="13"/>
      <c r="I81" s="16" t="s">
        <v>20</v>
      </c>
      <c r="N81" s="11" t="str">
        <f>K146</f>
        <v>Equally</v>
      </c>
      <c r="O81">
        <f>IF(N81=$F$2,$G$2,IF(N81=$F$3,$G$3,IF(N81=$F$4,$G$4,IF(N81=$F$5,$G$5,IF(N81=$F$6,$G$6,"Oops! Please check your selection!")))))</f>
        <v>1</v>
      </c>
    </row>
    <row r="82" spans="3:15" hidden="1">
      <c r="C82" s="17" t="s">
        <v>24</v>
      </c>
      <c r="D82" s="18">
        <v>1</v>
      </c>
      <c r="E82" s="24">
        <f>O81</f>
        <v>1</v>
      </c>
      <c r="F82" s="24">
        <f>O82</f>
        <v>0.33333333333333331</v>
      </c>
      <c r="G82" s="19"/>
      <c r="H82" s="3">
        <f>POWER(PRODUCT(D82:F82),1/(COUNT(D82:F82)))</f>
        <v>0.69336127435063466</v>
      </c>
      <c r="I82" s="20">
        <f>H82/H85</f>
        <v>0.2</v>
      </c>
      <c r="J82" s="3">
        <f>I82/MAX(I82:I84)</f>
        <v>0.33333333333333331</v>
      </c>
      <c r="K82" s="3">
        <f t="array" ref="K82:K84">MMULT(D82:F84,I82:I84)</f>
        <v>0.60000000000000009</v>
      </c>
      <c r="L82" s="21">
        <f>K82/I82</f>
        <v>3.0000000000000004</v>
      </c>
      <c r="N82" s="11" t="str">
        <f>K147</f>
        <v>Disagree</v>
      </c>
      <c r="O82">
        <f>IF(N82=$F$2,$G$2,IF(N82=$F$3,$G$3,IF(N82=$F$4,$G$4,IF(N82=$F$5,$G$5,IF(N82=$F$6,$G$6,"Oops! Please check your selection!")))))</f>
        <v>0.33333333333333331</v>
      </c>
    </row>
    <row r="83" spans="3:15" hidden="1">
      <c r="C83" s="17" t="s">
        <v>25</v>
      </c>
      <c r="D83" s="18">
        <f>1/E82</f>
        <v>1</v>
      </c>
      <c r="E83" s="18">
        <v>1</v>
      </c>
      <c r="F83" s="24">
        <f>O83</f>
        <v>0.33333333333333331</v>
      </c>
      <c r="G83" s="19"/>
      <c r="H83" s="3">
        <f>POWER(PRODUCT(D83:F83),1/(COUNT(D83:F83)))</f>
        <v>0.69336127435063466</v>
      </c>
      <c r="I83" s="20">
        <f>H83/H85</f>
        <v>0.2</v>
      </c>
      <c r="J83" s="3">
        <f>I83/MAX(I82:I84)</f>
        <v>0.33333333333333331</v>
      </c>
      <c r="K83" s="3">
        <v>0.60000000000000009</v>
      </c>
      <c r="L83" s="21">
        <f>K83/I83</f>
        <v>3.0000000000000004</v>
      </c>
      <c r="N83" s="11" t="str">
        <f>K148</f>
        <v>Disagree</v>
      </c>
      <c r="O83">
        <f>IF(N83=$F$2,$G$2,IF(N83=$F$3,$G$3,IF(N83=$F$4,$G$4,IF(N83=$F$5,$G$5,IF(N83=$F$6,$G$6,"Oops! Please check your selection!")))))</f>
        <v>0.33333333333333331</v>
      </c>
    </row>
    <row r="84" spans="3:15" hidden="1">
      <c r="C84" s="17" t="s">
        <v>26</v>
      </c>
      <c r="D84" s="18">
        <f>1/F82</f>
        <v>3</v>
      </c>
      <c r="E84" s="18">
        <f>1/F83</f>
        <v>3</v>
      </c>
      <c r="F84" s="18">
        <v>1</v>
      </c>
      <c r="G84" s="19"/>
      <c r="H84" s="3">
        <f>POWER(PRODUCT(D84:F84),1/(COUNT(D84:F84)))</f>
        <v>2.0800838230519041</v>
      </c>
      <c r="I84" s="20">
        <f>H84/H85</f>
        <v>0.60000000000000009</v>
      </c>
      <c r="J84" s="3">
        <f>I84/MAX(I82:I84)</f>
        <v>1</v>
      </c>
      <c r="K84" s="3">
        <v>1.8000000000000003</v>
      </c>
      <c r="L84" s="21">
        <f>K84/I84</f>
        <v>3</v>
      </c>
    </row>
    <row r="85" spans="3:15" hidden="1">
      <c r="C85" s="13"/>
      <c r="G85" s="22"/>
      <c r="H85" s="3">
        <f>SUM(H82:H84)</f>
        <v>3.4668063717531732</v>
      </c>
      <c r="I85" s="23"/>
      <c r="K85" t="s">
        <v>22</v>
      </c>
      <c r="L85" s="22">
        <f>((AVERAGE(L82:L84)-3)/2)</f>
        <v>0</v>
      </c>
      <c r="N85" s="11" t="s">
        <v>27</v>
      </c>
      <c r="O85" t="str">
        <f>IF(L87&lt;=10%,"Your judgement makes sense!", "Please check again!")</f>
        <v>Your judgement makes sense!</v>
      </c>
    </row>
    <row r="86" spans="3:15" hidden="1">
      <c r="C86" s="13"/>
      <c r="I86" s="23"/>
      <c r="K86" t="s">
        <v>23</v>
      </c>
      <c r="L86" s="22">
        <f>0.52</f>
        <v>0.52</v>
      </c>
    </row>
    <row r="87" spans="3:15" hidden="1">
      <c r="K87" t="s">
        <v>21</v>
      </c>
      <c r="L87" s="22">
        <f>L85/L86</f>
        <v>0</v>
      </c>
    </row>
    <row r="88" spans="3:15" hidden="1"/>
    <row r="89" spans="3:15" hidden="1"/>
    <row r="90" spans="3:15" hidden="1"/>
    <row r="91" spans="3:15" hidden="1"/>
    <row r="92" spans="3:15" hidden="1">
      <c r="C92" t="s">
        <v>29</v>
      </c>
    </row>
    <row r="93" spans="3:15" hidden="1"/>
    <row r="94" spans="3:15" hidden="1">
      <c r="D94" t="str">
        <f>C95</f>
        <v>Ability to Learn</v>
      </c>
      <c r="E94" t="str">
        <f>C96</f>
        <v>Self Motivation</v>
      </c>
      <c r="F94" t="str">
        <f>C97</f>
        <v>Mentoring</v>
      </c>
      <c r="G94" t="str">
        <f>C98</f>
        <v>Pride</v>
      </c>
    </row>
    <row r="95" spans="3:15" hidden="1">
      <c r="C95" t="s">
        <v>31</v>
      </c>
      <c r="D95" s="1">
        <v>1</v>
      </c>
      <c r="E95" s="1">
        <f>O95</f>
        <v>3</v>
      </c>
      <c r="F95" s="1">
        <f>O96</f>
        <v>3</v>
      </c>
      <c r="G95" s="1">
        <f>O97</f>
        <v>3</v>
      </c>
      <c r="I95" s="2">
        <f>POWER(PRODUCT(D95:G95),1/(COUNT(D95:G95)))</f>
        <v>2.2795070569547775</v>
      </c>
      <c r="J95" s="3">
        <f>I95/$I$99</f>
        <v>0.46900167348738997</v>
      </c>
      <c r="K95" s="3">
        <f t="array" ref="K95:K98">MMULT(D95:G98,J95:J98)</f>
        <v>2.0619966530252203</v>
      </c>
      <c r="L95" s="3">
        <f>K95/J95</f>
        <v>4.3965656618934457</v>
      </c>
      <c r="N95" s="11" t="str">
        <f>K161</f>
        <v>Agree</v>
      </c>
      <c r="O95">
        <f t="shared" ref="O95:O100" si="3">IF(N95=$F$2,$G$2,IF(N95=$F$3,$G$3,IF(N95=$F$4,$G$4,IF(N95=$F$5,$G$5,IF(N95=$F$6,$G$6,"Oops! Please check your selection!")))))</f>
        <v>3</v>
      </c>
    </row>
    <row r="96" spans="3:15" hidden="1">
      <c r="C96" t="s">
        <v>30</v>
      </c>
      <c r="D96" s="1">
        <f>1/E95</f>
        <v>0.33333333333333331</v>
      </c>
      <c r="E96" s="1">
        <v>1</v>
      </c>
      <c r="F96" s="1">
        <f>O98</f>
        <v>1</v>
      </c>
      <c r="G96" s="1">
        <f>O99</f>
        <v>0.33333333333333331</v>
      </c>
      <c r="I96" s="2">
        <f t="shared" ref="I96:I98" si="4">POWER(PRODUCT(D96:G96),1/(COUNT(D96:G96)))</f>
        <v>0.57735026918962573</v>
      </c>
      <c r="J96" s="3">
        <f t="shared" ref="J96:J98" si="5">I96/$I$99</f>
        <v>0.11878806938201177</v>
      </c>
      <c r="K96" s="3">
        <v>0.48222322895743214</v>
      </c>
      <c r="L96" s="3">
        <f t="shared" ref="L96:L98" si="6">K96/J96</f>
        <v>4.0595257711163359</v>
      </c>
      <c r="N96" s="11" t="str">
        <f t="shared" ref="N96:N100" si="7">K162</f>
        <v>Agree</v>
      </c>
      <c r="O96">
        <f t="shared" si="3"/>
        <v>3</v>
      </c>
    </row>
    <row r="97" spans="3:19" hidden="1">
      <c r="C97" t="s">
        <v>32</v>
      </c>
      <c r="D97" s="1">
        <f>1/F95</f>
        <v>0.33333333333333331</v>
      </c>
      <c r="E97" s="1">
        <f>1/F96</f>
        <v>1</v>
      </c>
      <c r="F97" s="1">
        <v>1</v>
      </c>
      <c r="G97" s="1">
        <f>O100</f>
        <v>0.2</v>
      </c>
      <c r="I97" s="2">
        <f t="shared" si="4"/>
        <v>0.50813274815461473</v>
      </c>
      <c r="J97" s="3">
        <f t="shared" si="5"/>
        <v>0.1045467740541365</v>
      </c>
      <c r="K97" s="3">
        <v>0.44120143121390393</v>
      </c>
      <c r="L97" s="3">
        <f t="shared" si="6"/>
        <v>4.2201343389652619</v>
      </c>
      <c r="N97" s="11" t="str">
        <f t="shared" si="7"/>
        <v>Agree</v>
      </c>
      <c r="O97">
        <f t="shared" si="3"/>
        <v>3</v>
      </c>
    </row>
    <row r="98" spans="3:19" hidden="1">
      <c r="C98" t="s">
        <v>33</v>
      </c>
      <c r="D98" s="1">
        <f>1/G95</f>
        <v>0.33333333333333331</v>
      </c>
      <c r="E98" s="1">
        <f>1/G96</f>
        <v>3</v>
      </c>
      <c r="F98" s="1">
        <f>1/G97</f>
        <v>5</v>
      </c>
      <c r="G98" s="1">
        <v>1</v>
      </c>
      <c r="I98" s="2">
        <f t="shared" si="4"/>
        <v>1.4953487812212205</v>
      </c>
      <c r="J98" s="3">
        <f t="shared" si="5"/>
        <v>0.3076634830764618</v>
      </c>
      <c r="K98" s="3">
        <v>1.3430954526556429</v>
      </c>
      <c r="L98" s="3">
        <f t="shared" si="6"/>
        <v>4.3654691782900059</v>
      </c>
      <c r="N98" s="11" t="str">
        <f t="shared" si="7"/>
        <v>Equally</v>
      </c>
      <c r="O98">
        <f t="shared" si="3"/>
        <v>1</v>
      </c>
    </row>
    <row r="99" spans="3:19" hidden="1">
      <c r="I99" s="2">
        <f>SUM(I95:I98)</f>
        <v>4.8603388555202383</v>
      </c>
      <c r="J99" s="3">
        <f>SUM(J95:J98)</f>
        <v>1</v>
      </c>
      <c r="K99" s="3"/>
      <c r="L99" s="3">
        <f>AVERAGE(L95:L98)</f>
        <v>4.2604237375662626</v>
      </c>
      <c r="N99" s="11" t="str">
        <f t="shared" si="7"/>
        <v>Disagree</v>
      </c>
      <c r="O99">
        <f t="shared" si="3"/>
        <v>0.33333333333333331</v>
      </c>
    </row>
    <row r="100" spans="3:19" hidden="1">
      <c r="I100" s="4"/>
      <c r="K100" s="5" t="s">
        <v>5</v>
      </c>
      <c r="L100" s="6">
        <f>(L99-(COUNT(D96:G96)))/(COUNT(D95:G95)-1)</f>
        <v>8.6807912522087527E-2</v>
      </c>
      <c r="N100" s="11" t="str">
        <f t="shared" si="7"/>
        <v>Strongly Disagree</v>
      </c>
      <c r="O100">
        <f t="shared" si="3"/>
        <v>0.2</v>
      </c>
    </row>
    <row r="101" spans="3:19" hidden="1">
      <c r="I101" s="4"/>
      <c r="K101" s="5" t="s">
        <v>6</v>
      </c>
      <c r="L101" s="5">
        <v>0.9</v>
      </c>
    </row>
    <row r="102" spans="3:19" hidden="1">
      <c r="I102" s="4"/>
      <c r="K102" s="5" t="s">
        <v>7</v>
      </c>
      <c r="L102" s="7">
        <f>L100/L101</f>
        <v>9.6453236135652806E-2</v>
      </c>
      <c r="N102" s="11" t="s">
        <v>27</v>
      </c>
      <c r="O102" t="str">
        <f>IF(L102&lt;=10%,"Your judgement makes sense!", "Please check again!")</f>
        <v>Your judgement makes sense!</v>
      </c>
    </row>
    <row r="103" spans="3:19" hidden="1"/>
    <row r="104" spans="3:19" hidden="1"/>
    <row r="105" spans="3:19" hidden="1">
      <c r="C105" t="s">
        <v>34</v>
      </c>
    </row>
    <row r="106" spans="3:19" hidden="1"/>
    <row r="107" spans="3:19" hidden="1">
      <c r="M107" s="3">
        <f>H30</f>
        <v>0.75</v>
      </c>
      <c r="N107" t="s">
        <v>8</v>
      </c>
    </row>
    <row r="108" spans="3:19" hidden="1">
      <c r="M108" s="3">
        <f>H31</f>
        <v>0.25</v>
      </c>
      <c r="N108" t="s">
        <v>46</v>
      </c>
      <c r="S108" s="3">
        <f>SUM(M107:M108)</f>
        <v>1</v>
      </c>
    </row>
    <row r="109" spans="3:19" hidden="1"/>
    <row r="110" spans="3:19" hidden="1">
      <c r="C110" t="s">
        <v>54</v>
      </c>
      <c r="N110" t="s">
        <v>47</v>
      </c>
      <c r="P110" t="s">
        <v>46</v>
      </c>
    </row>
    <row r="111" spans="3:19" hidden="1">
      <c r="L111" s="9">
        <f>M107*M111</f>
        <v>0.1875</v>
      </c>
      <c r="M111" s="3">
        <f>H41</f>
        <v>0.25</v>
      </c>
      <c r="N111" t="s">
        <v>48</v>
      </c>
      <c r="O111" t="s">
        <v>48</v>
      </c>
      <c r="P111" s="3">
        <f>H51</f>
        <v>0.83333333333333337</v>
      </c>
      <c r="Q111" s="3">
        <f>M108*P111</f>
        <v>0.20833333333333334</v>
      </c>
    </row>
    <row r="112" spans="3:19" hidden="1">
      <c r="C112" t="str">
        <f>P13</f>
        <v>STCW/Stat/Skills</v>
      </c>
      <c r="D112" s="3">
        <f>R13</f>
        <v>1</v>
      </c>
      <c r="E112" s="9">
        <f>L114</f>
        <v>0.15625</v>
      </c>
      <c r="L112" s="9">
        <f>M112*M107</f>
        <v>0.5625</v>
      </c>
      <c r="M112" s="3">
        <f>H42</f>
        <v>0.75</v>
      </c>
      <c r="N112" t="s">
        <v>49</v>
      </c>
      <c r="O112" t="s">
        <v>50</v>
      </c>
      <c r="P112" s="3">
        <f>H52</f>
        <v>0.16666666666666666</v>
      </c>
      <c r="Q112" s="3">
        <f>M108*P112</f>
        <v>4.1666666666666664E-2</v>
      </c>
      <c r="S112" s="9">
        <f>SUM(Q111:Q112,L111:L112)</f>
        <v>1</v>
      </c>
    </row>
    <row r="113" spans="3:19" hidden="1">
      <c r="C113" t="str">
        <f>P14</f>
        <v>Nat/Stat/Skills</v>
      </c>
      <c r="D113" s="3">
        <f>R14</f>
        <v>0.51728185797178672</v>
      </c>
      <c r="E113" s="9">
        <f>L115</f>
        <v>3.125E-2</v>
      </c>
    </row>
    <row r="114" spans="3:19" hidden="1">
      <c r="C114" t="str">
        <f t="shared" ref="C114:C122" si="8">P15</f>
        <v>Green/Mkt/Skills</v>
      </c>
      <c r="D114" s="3">
        <f t="shared" ref="D114:D122" si="9">R15</f>
        <v>1</v>
      </c>
      <c r="E114" s="3">
        <f>L117</f>
        <v>0.1125</v>
      </c>
      <c r="L114" s="25">
        <f>$L$111*M114</f>
        <v>0.15625</v>
      </c>
      <c r="M114" s="3">
        <f>H61</f>
        <v>0.83333333333333337</v>
      </c>
      <c r="N114" t="s">
        <v>51</v>
      </c>
      <c r="O114" t="s">
        <v>51</v>
      </c>
      <c r="P114" s="3">
        <f>H71</f>
        <v>0.5</v>
      </c>
      <c r="Q114" s="25">
        <f>Q111*P114</f>
        <v>0.10416666666666667</v>
      </c>
    </row>
    <row r="115" spans="3:19" hidden="1">
      <c r="C115" t="str">
        <f t="shared" si="8"/>
        <v>Digital/Mkt/Skills</v>
      </c>
      <c r="D115" s="3">
        <f t="shared" si="9"/>
        <v>0.25404674702328517</v>
      </c>
      <c r="E115" s="3">
        <f>L118</f>
        <v>0.1125</v>
      </c>
      <c r="L115" s="25">
        <f>$L$111*M115</f>
        <v>3.125E-2</v>
      </c>
      <c r="M115" s="3">
        <f>H62</f>
        <v>0.16666666666666666</v>
      </c>
      <c r="N115" t="s">
        <v>52</v>
      </c>
      <c r="O115" t="s">
        <v>52</v>
      </c>
      <c r="P115" s="3">
        <f>H72</f>
        <v>0.5</v>
      </c>
      <c r="Q115" s="25">
        <f>Q111*P115</f>
        <v>0.10416666666666667</v>
      </c>
    </row>
    <row r="116" spans="3:19" hidden="1">
      <c r="C116" t="str">
        <f t="shared" si="8"/>
        <v>Soft/Mkt/Skills</v>
      </c>
      <c r="D116" s="3">
        <f t="shared" si="9"/>
        <v>0.25404674702328517</v>
      </c>
      <c r="E116" s="3">
        <f>L119</f>
        <v>0.33750000000000002</v>
      </c>
    </row>
    <row r="117" spans="3:19" hidden="1">
      <c r="C117" t="str">
        <f t="shared" si="8"/>
        <v>STCW/Stat/Comp</v>
      </c>
      <c r="D117" s="3">
        <f t="shared" si="9"/>
        <v>0.51728185797178672</v>
      </c>
      <c r="E117" s="9">
        <f>Q114</f>
        <v>0.10416666666666667</v>
      </c>
      <c r="L117" s="26">
        <f>$L$112*M117</f>
        <v>0.1125</v>
      </c>
      <c r="M117" s="3">
        <f>I82</f>
        <v>0.2</v>
      </c>
      <c r="N117" t="s">
        <v>53</v>
      </c>
      <c r="O117" t="s">
        <v>31</v>
      </c>
      <c r="P117" s="3">
        <f>J95</f>
        <v>0.46900167348738997</v>
      </c>
      <c r="Q117" s="26">
        <f>$Q$112*P117</f>
        <v>1.9541736395307915E-2</v>
      </c>
    </row>
    <row r="118" spans="3:19" hidden="1">
      <c r="C118" t="str">
        <f t="shared" si="8"/>
        <v>Nat/Stat/Comp</v>
      </c>
      <c r="D118" s="3">
        <f t="shared" si="9"/>
        <v>1</v>
      </c>
      <c r="E118" s="9">
        <f>Q115</f>
        <v>0.10416666666666667</v>
      </c>
      <c r="L118" s="26">
        <f t="shared" ref="L118:L119" si="10">$L$112*M118</f>
        <v>0.1125</v>
      </c>
      <c r="M118" s="3">
        <f t="shared" ref="M118:M119" si="11">I83</f>
        <v>0.2</v>
      </c>
      <c r="N118" t="s">
        <v>25</v>
      </c>
      <c r="O118" t="s">
        <v>30</v>
      </c>
      <c r="P118" s="3">
        <f t="shared" ref="P118:P120" si="12">J96</f>
        <v>0.11878806938201177</v>
      </c>
      <c r="Q118" s="26">
        <f t="shared" ref="Q118:Q120" si="13">$Q$112*P118</f>
        <v>4.9495028909171566E-3</v>
      </c>
    </row>
    <row r="119" spans="3:19" hidden="1">
      <c r="C119" t="str">
        <f t="shared" si="8"/>
        <v>Ab/SE/Comp</v>
      </c>
      <c r="D119" s="3">
        <f t="shared" si="9"/>
        <v>0.12476708525245277</v>
      </c>
      <c r="E119" s="3">
        <f>Q117</f>
        <v>1.9541736395307915E-2</v>
      </c>
      <c r="L119" s="26">
        <f t="shared" si="10"/>
        <v>0.33750000000000002</v>
      </c>
      <c r="M119" s="3">
        <f t="shared" si="11"/>
        <v>0.60000000000000009</v>
      </c>
      <c r="N119" t="s">
        <v>26</v>
      </c>
      <c r="O119" t="s">
        <v>32</v>
      </c>
      <c r="P119" s="3">
        <f t="shared" si="12"/>
        <v>0.1045467740541365</v>
      </c>
      <c r="Q119" s="26">
        <f t="shared" si="13"/>
        <v>4.3561155855890207E-3</v>
      </c>
    </row>
    <row r="120" spans="3:19" hidden="1">
      <c r="C120" t="str">
        <f t="shared" si="8"/>
        <v>Self/SE/Comp</v>
      </c>
      <c r="D120" s="3">
        <f t="shared" si="9"/>
        <v>0.51728185797178672</v>
      </c>
      <c r="E120" s="3">
        <f>Q118</f>
        <v>4.9495028909171566E-3</v>
      </c>
      <c r="O120" t="s">
        <v>33</v>
      </c>
      <c r="P120" s="3">
        <f t="shared" si="12"/>
        <v>0.3076634830764618</v>
      </c>
      <c r="Q120" s="26">
        <f t="shared" si="13"/>
        <v>1.2819311794852574E-2</v>
      </c>
      <c r="S120" s="3">
        <f>SUM(Q117:Q120,Q114:Q115,L114:L115,L117:L119)</f>
        <v>1</v>
      </c>
    </row>
    <row r="121" spans="3:19" hidden="1">
      <c r="C121" t="str">
        <f t="shared" si="8"/>
        <v>Ment/Se/Com</v>
      </c>
      <c r="D121" s="3">
        <f t="shared" si="9"/>
        <v>0.25404674702328517</v>
      </c>
      <c r="E121" s="3">
        <f>Q119</f>
        <v>4.3561155855890207E-3</v>
      </c>
    </row>
    <row r="122" spans="3:19" hidden="1">
      <c r="C122" t="str">
        <f t="shared" si="8"/>
        <v>Pride/SE/Com</v>
      </c>
      <c r="D122" s="3">
        <f t="shared" si="9"/>
        <v>0.25404674702328517</v>
      </c>
      <c r="E122" s="3">
        <f>Q120</f>
        <v>1.2819311794852574E-2</v>
      </c>
    </row>
    <row r="123" spans="3:19" hidden="1">
      <c r="E123" s="3">
        <f>SUMPRODUCT(D112:D122,E112:E122)</f>
        <v>0.56664810275782496</v>
      </c>
    </row>
    <row r="124" spans="3:19" hidden="1"/>
    <row r="125" spans="3:19" hidden="1"/>
    <row r="126" spans="3:19" hidden="1"/>
    <row r="127" spans="3:19" hidden="1"/>
    <row r="128" spans="3:19" hidden="1"/>
    <row r="129" spans="3:12" hidden="1"/>
    <row r="130" spans="3:12" ht="16.5" hidden="1" thickBot="1"/>
    <row r="131" spans="3:12" ht="16.5" thickBot="1"/>
    <row r="132" spans="3:12">
      <c r="C132" s="31"/>
      <c r="D132" s="32" t="s">
        <v>70</v>
      </c>
      <c r="E132" s="33"/>
      <c r="F132" s="33"/>
      <c r="G132" s="33"/>
      <c r="H132" s="33"/>
      <c r="I132" s="33"/>
      <c r="J132" s="33"/>
      <c r="K132" s="33"/>
      <c r="L132" s="34"/>
    </row>
    <row r="133" spans="3:12">
      <c r="C133" s="35"/>
      <c r="D133" s="27"/>
      <c r="E133" s="27"/>
      <c r="F133" s="27"/>
      <c r="G133" s="27"/>
      <c r="H133" s="27"/>
      <c r="I133" s="27"/>
      <c r="J133" s="27"/>
      <c r="K133" s="27"/>
      <c r="L133" s="36"/>
    </row>
    <row r="134" spans="3:12">
      <c r="C134" s="35"/>
      <c r="D134" s="27" t="str">
        <f>"Do you possess more "&amp;D136&amp;" than "&amp;D151&amp;"?"</f>
        <v>Do you possess more Skills than Competences?</v>
      </c>
      <c r="E134" s="27"/>
      <c r="F134" s="27"/>
      <c r="G134" s="27"/>
      <c r="H134" s="27"/>
      <c r="I134" s="27"/>
      <c r="J134" s="27"/>
      <c r="K134" s="28" t="s">
        <v>11</v>
      </c>
      <c r="L134" s="36"/>
    </row>
    <row r="135" spans="3:12">
      <c r="C135" s="35"/>
      <c r="D135" s="27"/>
      <c r="E135" s="27"/>
      <c r="F135" s="27"/>
      <c r="G135" s="27"/>
      <c r="H135" s="27"/>
      <c r="I135" s="27"/>
      <c r="J135" s="27"/>
      <c r="K135" s="27"/>
      <c r="L135" s="36"/>
    </row>
    <row r="136" spans="3:12">
      <c r="C136" s="35"/>
      <c r="D136" s="29" t="s">
        <v>8</v>
      </c>
      <c r="E136" s="27"/>
      <c r="F136" s="27"/>
      <c r="G136" s="27"/>
      <c r="H136" s="27"/>
      <c r="I136" s="27"/>
      <c r="J136" s="27"/>
      <c r="K136" s="27"/>
      <c r="L136" s="36"/>
    </row>
    <row r="137" spans="3:12">
      <c r="C137" s="35"/>
      <c r="D137" s="29"/>
      <c r="E137" s="27"/>
      <c r="F137" s="27"/>
      <c r="G137" s="27"/>
      <c r="H137" s="27"/>
      <c r="I137" s="27"/>
      <c r="J137" s="27"/>
      <c r="K137" s="27"/>
      <c r="L137" s="36"/>
    </row>
    <row r="138" spans="3:12">
      <c r="C138" s="35"/>
      <c r="D138" s="30" t="str">
        <f>"Do you consider your "&amp;D140&amp;" or "&amp;D144&amp;" more important?"</f>
        <v>Do you consider your Statutory Skills or Market Required Skills more important?</v>
      </c>
      <c r="E138" s="27"/>
      <c r="F138" s="27"/>
      <c r="G138" s="27"/>
      <c r="H138" s="27"/>
      <c r="I138" s="27"/>
      <c r="J138" s="27"/>
      <c r="K138" s="28" t="s">
        <v>13</v>
      </c>
      <c r="L138" s="36"/>
    </row>
    <row r="139" spans="3:12">
      <c r="C139" s="35"/>
      <c r="D139" s="29"/>
      <c r="E139" s="27"/>
      <c r="F139" s="27"/>
      <c r="G139" s="27"/>
      <c r="H139" s="27"/>
      <c r="I139" s="27"/>
      <c r="J139" s="27"/>
      <c r="K139" s="27"/>
      <c r="L139" s="36"/>
    </row>
    <row r="140" spans="3:12">
      <c r="C140" s="35"/>
      <c r="D140" s="29" t="s">
        <v>60</v>
      </c>
      <c r="E140" s="27"/>
      <c r="F140" s="27"/>
      <c r="G140" s="27"/>
      <c r="H140" s="27"/>
      <c r="I140" s="27"/>
      <c r="J140" s="27"/>
      <c r="K140" s="27"/>
      <c r="L140" s="36"/>
    </row>
    <row r="141" spans="3:12">
      <c r="C141" s="35"/>
      <c r="D141" s="29"/>
      <c r="E141" s="27"/>
      <c r="F141" s="27"/>
      <c r="G141" s="27"/>
      <c r="H141" s="27"/>
      <c r="I141" s="27"/>
      <c r="J141" s="27"/>
      <c r="K141" s="27"/>
      <c r="L141" s="36"/>
    </row>
    <row r="142" spans="3:12">
      <c r="C142" s="35"/>
      <c r="D142" s="30" t="s">
        <v>56</v>
      </c>
      <c r="E142" s="27"/>
      <c r="F142" s="27"/>
      <c r="G142" s="27"/>
      <c r="H142" s="27"/>
      <c r="I142" s="27"/>
      <c r="J142" s="27"/>
      <c r="K142" s="28" t="s">
        <v>10</v>
      </c>
      <c r="L142" s="36"/>
    </row>
    <row r="143" spans="3:12">
      <c r="C143" s="35"/>
      <c r="D143" s="30"/>
      <c r="E143" s="27"/>
      <c r="F143" s="27"/>
      <c r="G143" s="27"/>
      <c r="H143" s="27"/>
      <c r="I143" s="27"/>
      <c r="J143" s="27"/>
      <c r="K143" s="28"/>
      <c r="L143" s="36"/>
    </row>
    <row r="144" spans="3:12">
      <c r="C144" s="35"/>
      <c r="D144" s="29" t="s">
        <v>61</v>
      </c>
      <c r="E144" s="27"/>
      <c r="F144" s="27"/>
      <c r="G144" s="27"/>
      <c r="H144" s="27"/>
      <c r="I144" s="27"/>
      <c r="J144" s="27"/>
      <c r="K144" s="28"/>
      <c r="L144" s="36"/>
    </row>
    <row r="145" spans="3:12">
      <c r="C145" s="35"/>
      <c r="D145" s="30"/>
      <c r="E145" s="27"/>
      <c r="F145" s="27"/>
      <c r="G145" s="27"/>
      <c r="H145" s="27"/>
      <c r="I145" s="27"/>
      <c r="J145" s="27"/>
      <c r="K145" s="28"/>
      <c r="L145" s="36"/>
    </row>
    <row r="146" spans="3:12">
      <c r="C146" s="35"/>
      <c r="D146" s="30" t="s">
        <v>71</v>
      </c>
      <c r="E146" s="27"/>
      <c r="F146" s="27"/>
      <c r="G146" s="27"/>
      <c r="H146" s="27"/>
      <c r="I146" s="27"/>
      <c r="J146" s="27"/>
      <c r="K146" s="28" t="s">
        <v>12</v>
      </c>
      <c r="L146" s="36"/>
    </row>
    <row r="147" spans="3:12">
      <c r="C147" s="35"/>
      <c r="D147" s="27" t="s">
        <v>72</v>
      </c>
      <c r="E147" s="27"/>
      <c r="F147" s="27"/>
      <c r="G147" s="27"/>
      <c r="H147" s="27"/>
      <c r="I147" s="27"/>
      <c r="J147" s="27"/>
      <c r="K147" s="28" t="s">
        <v>13</v>
      </c>
      <c r="L147" s="36"/>
    </row>
    <row r="148" spans="3:12">
      <c r="C148" s="35"/>
      <c r="D148" s="27" t="s">
        <v>73</v>
      </c>
      <c r="E148" s="27"/>
      <c r="F148" s="27"/>
      <c r="G148" s="27"/>
      <c r="H148" s="27"/>
      <c r="I148" s="27"/>
      <c r="J148" s="27"/>
      <c r="K148" s="28" t="s">
        <v>13</v>
      </c>
      <c r="L148" s="36"/>
    </row>
    <row r="149" spans="3:12">
      <c r="C149" s="35"/>
      <c r="D149" s="27" t="str">
        <f>IF(L87&lt;=10%,"Your judgement is consistent","An error of  "&amp;TEXT(L87,"0.0%")&amp;" is estimated. Please revise your selections above! there is an inconsistency in your judgement!""")</f>
        <v>Your judgement is consistent</v>
      </c>
      <c r="E149" s="27"/>
      <c r="F149" s="27"/>
      <c r="G149" s="27"/>
      <c r="H149" s="27"/>
      <c r="I149" s="27"/>
      <c r="J149" s="27"/>
      <c r="K149" s="27"/>
      <c r="L149" s="36"/>
    </row>
    <row r="150" spans="3:12">
      <c r="C150" s="35"/>
      <c r="D150" s="27"/>
      <c r="E150" s="27"/>
      <c r="F150" s="27"/>
      <c r="G150" s="27"/>
      <c r="H150" s="27"/>
      <c r="I150" s="27"/>
      <c r="J150" s="27"/>
      <c r="K150" s="27"/>
      <c r="L150" s="36"/>
    </row>
    <row r="151" spans="3:12">
      <c r="C151" s="35"/>
      <c r="D151" s="28" t="s">
        <v>9</v>
      </c>
      <c r="E151" s="27"/>
      <c r="F151" s="27"/>
      <c r="G151" s="27"/>
      <c r="H151" s="27"/>
      <c r="I151" s="27"/>
      <c r="J151" s="27"/>
      <c r="K151" s="27"/>
      <c r="L151" s="36"/>
    </row>
    <row r="152" spans="3:12">
      <c r="C152" s="35"/>
      <c r="D152" s="29"/>
      <c r="E152" s="27"/>
      <c r="F152" s="27"/>
      <c r="G152" s="27"/>
      <c r="H152" s="27"/>
      <c r="I152" s="27"/>
      <c r="J152" s="27"/>
      <c r="K152" s="27"/>
      <c r="L152" s="36"/>
    </row>
    <row r="153" spans="3:12">
      <c r="C153" s="35"/>
      <c r="D153" s="30" t="str">
        <f>"Do you consider your Statury Competences or Self Empowerement more important?"</f>
        <v>Do you consider your Statury Competences or Self Empowerement more important?</v>
      </c>
      <c r="E153" s="27"/>
      <c r="F153" s="27"/>
      <c r="G153" s="27"/>
      <c r="H153" s="27"/>
      <c r="I153" s="27"/>
      <c r="J153" s="27"/>
      <c r="K153" s="28" t="s">
        <v>10</v>
      </c>
      <c r="L153" s="36"/>
    </row>
    <row r="154" spans="3:12">
      <c r="C154" s="35"/>
      <c r="D154" s="27"/>
      <c r="E154" s="27"/>
      <c r="F154" s="27"/>
      <c r="G154" s="27"/>
      <c r="H154" s="27"/>
      <c r="I154" s="27"/>
      <c r="J154" s="27"/>
      <c r="K154" s="27"/>
      <c r="L154" s="36"/>
    </row>
    <row r="155" spans="3:12">
      <c r="C155" s="35"/>
      <c r="D155" s="29" t="s">
        <v>62</v>
      </c>
      <c r="E155" s="27"/>
      <c r="F155" s="27"/>
      <c r="G155" s="27"/>
      <c r="H155" s="27"/>
      <c r="I155" s="27"/>
      <c r="J155" s="27"/>
      <c r="K155" s="27"/>
      <c r="L155" s="36"/>
    </row>
    <row r="156" spans="3:12">
      <c r="C156" s="35"/>
      <c r="D156" s="27"/>
      <c r="E156" s="27"/>
      <c r="F156" s="27"/>
      <c r="G156" s="27"/>
      <c r="H156" s="27"/>
      <c r="I156" s="27"/>
      <c r="J156" s="27"/>
      <c r="K156" s="27"/>
      <c r="L156" s="36"/>
    </row>
    <row r="157" spans="3:12">
      <c r="C157" s="35"/>
      <c r="D157" s="30" t="s">
        <v>74</v>
      </c>
      <c r="E157" s="27"/>
      <c r="F157" s="27"/>
      <c r="G157" s="27"/>
      <c r="H157" s="27"/>
      <c r="I157" s="27"/>
      <c r="J157" s="27"/>
      <c r="K157" s="28" t="s">
        <v>12</v>
      </c>
      <c r="L157" s="36"/>
    </row>
    <row r="158" spans="3:12">
      <c r="C158" s="35"/>
      <c r="D158" s="27"/>
      <c r="E158" s="27"/>
      <c r="F158" s="27"/>
      <c r="G158" s="27"/>
      <c r="H158" s="27"/>
      <c r="I158" s="27"/>
      <c r="J158" s="27"/>
      <c r="K158" s="27"/>
      <c r="L158" s="36"/>
    </row>
    <row r="159" spans="3:12">
      <c r="C159" s="35"/>
      <c r="D159" s="29" t="s">
        <v>63</v>
      </c>
      <c r="E159" s="27"/>
      <c r="F159" s="27"/>
      <c r="G159" s="27"/>
      <c r="H159" s="27"/>
      <c r="I159" s="27"/>
      <c r="J159" s="27"/>
      <c r="K159" s="27"/>
      <c r="L159" s="36"/>
    </row>
    <row r="160" spans="3:12">
      <c r="C160" s="35"/>
      <c r="D160" s="27"/>
      <c r="E160" s="27"/>
      <c r="F160" s="27"/>
      <c r="G160" s="27"/>
      <c r="H160" s="27"/>
      <c r="I160" s="27"/>
      <c r="J160" s="27"/>
      <c r="K160" s="27"/>
      <c r="L160" s="36"/>
    </row>
    <row r="161" spans="3:12">
      <c r="C161" s="35"/>
      <c r="D161" s="30" t="s">
        <v>75</v>
      </c>
      <c r="E161" s="27"/>
      <c r="F161" s="27"/>
      <c r="G161" s="27"/>
      <c r="H161" s="27"/>
      <c r="I161" s="27"/>
      <c r="J161" s="27"/>
      <c r="K161" s="28" t="s">
        <v>11</v>
      </c>
      <c r="L161" s="36"/>
    </row>
    <row r="162" spans="3:12">
      <c r="C162" s="35"/>
      <c r="D162" s="30" t="s">
        <v>76</v>
      </c>
      <c r="E162" s="27"/>
      <c r="F162" s="27"/>
      <c r="G162" s="27"/>
      <c r="H162" s="27"/>
      <c r="I162" s="27"/>
      <c r="J162" s="27"/>
      <c r="K162" s="28" t="s">
        <v>11</v>
      </c>
      <c r="L162" s="36"/>
    </row>
    <row r="163" spans="3:12">
      <c r="C163" s="35"/>
      <c r="D163" s="37" t="s">
        <v>77</v>
      </c>
      <c r="E163" s="27"/>
      <c r="F163" s="27"/>
      <c r="G163" s="27"/>
      <c r="H163" s="27"/>
      <c r="I163" s="27"/>
      <c r="J163" s="27"/>
      <c r="K163" s="28" t="s">
        <v>11</v>
      </c>
      <c r="L163" s="36"/>
    </row>
    <row r="164" spans="3:12">
      <c r="C164" s="35"/>
      <c r="D164" s="27" t="s">
        <v>78</v>
      </c>
      <c r="E164" s="27"/>
      <c r="F164" s="27"/>
      <c r="G164" s="27"/>
      <c r="H164" s="27"/>
      <c r="I164" s="27"/>
      <c r="J164" s="27"/>
      <c r="K164" s="28" t="s">
        <v>12</v>
      </c>
      <c r="L164" s="36"/>
    </row>
    <row r="165" spans="3:12">
      <c r="C165" s="35"/>
      <c r="D165" s="27" t="s">
        <v>79</v>
      </c>
      <c r="E165" s="27"/>
      <c r="F165" s="27"/>
      <c r="G165" s="27"/>
      <c r="H165" s="27"/>
      <c r="I165" s="27"/>
      <c r="J165" s="27"/>
      <c r="K165" s="28" t="s">
        <v>13</v>
      </c>
      <c r="L165" s="36"/>
    </row>
    <row r="166" spans="3:12">
      <c r="C166" s="35"/>
      <c r="D166" s="27" t="s">
        <v>80</v>
      </c>
      <c r="E166" s="27"/>
      <c r="F166" s="27"/>
      <c r="G166" s="27"/>
      <c r="H166" s="27"/>
      <c r="I166" s="27"/>
      <c r="J166" s="27"/>
      <c r="K166" s="28" t="s">
        <v>14</v>
      </c>
      <c r="L166" s="36"/>
    </row>
    <row r="167" spans="3:12">
      <c r="C167" s="35"/>
      <c r="D167" s="27" t="str">
        <f>IF(L102&lt;=10%,"Your judgement is consistent","An error of  "&amp;TEXT(L102,"0.0%")&amp;" is estimated. Please revise your selections above! there is an inconsistency in your judgement!""")</f>
        <v>Your judgement is consistent</v>
      </c>
      <c r="E167" s="27"/>
      <c r="F167" s="27"/>
      <c r="G167" s="27"/>
      <c r="H167" s="27"/>
      <c r="I167" s="27"/>
      <c r="J167" s="27"/>
      <c r="K167" s="27"/>
      <c r="L167" s="36"/>
    </row>
    <row r="168" spans="3:12">
      <c r="C168" s="35"/>
      <c r="D168" s="27"/>
      <c r="E168" s="27"/>
      <c r="F168" s="27"/>
      <c r="G168" s="27"/>
      <c r="H168" s="27"/>
      <c r="I168" s="27"/>
      <c r="J168" s="27"/>
      <c r="K168" s="27"/>
      <c r="L168" s="36"/>
    </row>
    <row r="169" spans="3:12">
      <c r="C169" s="35"/>
      <c r="D169" s="27"/>
      <c r="E169" s="27"/>
      <c r="F169" s="27"/>
      <c r="G169" s="27"/>
      <c r="H169" s="27"/>
      <c r="I169" s="27"/>
      <c r="J169" s="27"/>
      <c r="K169" s="27"/>
      <c r="L169" s="36"/>
    </row>
    <row r="170" spans="3:12">
      <c r="C170" s="35"/>
      <c r="D170" s="27" t="s">
        <v>81</v>
      </c>
      <c r="E170" s="27"/>
      <c r="F170" s="27"/>
      <c r="G170" s="27"/>
      <c r="H170" s="27"/>
      <c r="I170" s="27"/>
      <c r="J170" s="27"/>
      <c r="K170" s="27"/>
      <c r="L170" s="36"/>
    </row>
    <row r="171" spans="3:12">
      <c r="C171" s="35"/>
      <c r="D171" s="27"/>
      <c r="E171" s="27"/>
      <c r="F171" s="27"/>
      <c r="G171" s="27"/>
      <c r="H171" s="27"/>
      <c r="I171" s="27"/>
      <c r="J171" s="27"/>
      <c r="K171" s="27"/>
      <c r="L171" s="36"/>
    </row>
    <row r="172" spans="3:12">
      <c r="C172" s="35"/>
      <c r="D172" s="27" t="s">
        <v>93</v>
      </c>
      <c r="E172" s="27"/>
      <c r="F172" s="27"/>
      <c r="G172" s="27"/>
      <c r="H172" s="27"/>
      <c r="I172" s="27"/>
      <c r="J172" s="27"/>
      <c r="K172" s="28">
        <v>98</v>
      </c>
      <c r="L172" s="36"/>
    </row>
    <row r="173" spans="3:12">
      <c r="C173" s="35"/>
      <c r="D173" s="27" t="s">
        <v>94</v>
      </c>
      <c r="E173" s="27"/>
      <c r="F173" s="27"/>
      <c r="G173" s="27"/>
      <c r="H173" s="27"/>
      <c r="I173" s="27"/>
      <c r="J173" s="27"/>
      <c r="K173" s="28">
        <v>90</v>
      </c>
      <c r="L173" s="36"/>
    </row>
    <row r="174" spans="3:12">
      <c r="C174" s="35"/>
      <c r="D174" s="27" t="s">
        <v>95</v>
      </c>
      <c r="E174" s="27"/>
      <c r="F174" s="27"/>
      <c r="G174" s="27"/>
      <c r="H174" s="27"/>
      <c r="I174" s="27"/>
      <c r="J174" s="27"/>
      <c r="K174" s="28">
        <v>90</v>
      </c>
      <c r="L174" s="36"/>
    </row>
    <row r="175" spans="3:12">
      <c r="C175" s="35"/>
      <c r="D175" s="27" t="s">
        <v>96</v>
      </c>
      <c r="E175" s="27"/>
      <c r="F175" s="27"/>
      <c r="G175" s="27"/>
      <c r="H175" s="27"/>
      <c r="I175" s="28"/>
      <c r="J175" s="27"/>
      <c r="K175" s="28">
        <v>100</v>
      </c>
      <c r="L175" s="36"/>
    </row>
    <row r="176" spans="3:12">
      <c r="C176" s="35"/>
      <c r="D176" s="27" t="s">
        <v>97</v>
      </c>
      <c r="E176" s="27"/>
      <c r="F176" s="27"/>
      <c r="G176" s="27"/>
      <c r="H176" s="27"/>
      <c r="I176" s="27"/>
      <c r="J176" s="27"/>
      <c r="K176" s="28">
        <v>100</v>
      </c>
      <c r="L176" s="36"/>
    </row>
    <row r="177" spans="3:12">
      <c r="C177" s="35"/>
      <c r="D177" s="27" t="s">
        <v>98</v>
      </c>
      <c r="E177" s="27"/>
      <c r="F177" s="27"/>
      <c r="G177" s="27"/>
      <c r="H177" s="27"/>
      <c r="I177" s="27"/>
      <c r="J177" s="27"/>
      <c r="K177" s="28">
        <v>78</v>
      </c>
      <c r="L177" s="36"/>
    </row>
    <row r="178" spans="3:12">
      <c r="C178" s="35"/>
      <c r="D178" s="42" t="s">
        <v>99</v>
      </c>
      <c r="E178" s="27"/>
      <c r="F178" s="27"/>
      <c r="G178" s="27"/>
      <c r="H178" s="27"/>
      <c r="I178" s="27"/>
      <c r="J178" s="27"/>
      <c r="K178" s="28">
        <v>67</v>
      </c>
      <c r="L178" s="36"/>
    </row>
    <row r="179" spans="3:12">
      <c r="C179" s="35"/>
      <c r="D179" s="27" t="s">
        <v>100</v>
      </c>
      <c r="E179" s="27"/>
      <c r="F179" s="27"/>
      <c r="G179" s="27"/>
      <c r="H179" s="27"/>
      <c r="I179" s="28"/>
      <c r="J179" s="27"/>
      <c r="K179" s="28">
        <v>45</v>
      </c>
      <c r="L179" s="36"/>
    </row>
    <row r="180" spans="3:12">
      <c r="C180" s="35"/>
      <c r="D180" s="27" t="s">
        <v>101</v>
      </c>
      <c r="E180" s="27"/>
      <c r="F180" s="27"/>
      <c r="G180" s="27"/>
      <c r="H180" s="27"/>
      <c r="I180" s="28"/>
      <c r="J180" s="27"/>
      <c r="K180" s="28">
        <v>90</v>
      </c>
      <c r="L180" s="36"/>
    </row>
    <row r="181" spans="3:12">
      <c r="C181" s="35"/>
      <c r="D181" s="27" t="s">
        <v>102</v>
      </c>
      <c r="E181" s="27"/>
      <c r="F181" s="27"/>
      <c r="G181" s="27"/>
      <c r="H181" s="27"/>
      <c r="I181" s="28"/>
      <c r="J181" s="27"/>
      <c r="K181" s="28">
        <v>72</v>
      </c>
      <c r="L181" s="36"/>
    </row>
    <row r="182" spans="3:12">
      <c r="C182" s="35"/>
      <c r="D182" s="27" t="s">
        <v>103</v>
      </c>
      <c r="E182" s="27"/>
      <c r="F182" s="27"/>
      <c r="G182" s="27"/>
      <c r="H182" s="27"/>
      <c r="I182" s="28"/>
      <c r="J182" s="27"/>
      <c r="K182" s="28">
        <v>80</v>
      </c>
      <c r="L182" s="36"/>
    </row>
    <row r="183" spans="3:12">
      <c r="C183" s="35"/>
      <c r="L183" s="36"/>
    </row>
    <row r="184" spans="3:12">
      <c r="C184" s="35"/>
      <c r="D184" s="27"/>
      <c r="E184" s="27"/>
      <c r="F184" s="27"/>
      <c r="G184" s="27"/>
      <c r="H184" s="27"/>
      <c r="I184" s="27"/>
      <c r="J184" s="27"/>
      <c r="K184" s="27"/>
      <c r="L184" s="36"/>
    </row>
    <row r="185" spans="3:12">
      <c r="C185" s="35"/>
      <c r="D185" s="38" t="s">
        <v>34</v>
      </c>
      <c r="E185" s="27"/>
      <c r="F185" s="27"/>
      <c r="G185" s="27"/>
      <c r="H185" s="27"/>
      <c r="I185" s="27"/>
      <c r="J185" s="27"/>
      <c r="K185" s="27"/>
      <c r="L185" s="36"/>
    </row>
    <row r="186" spans="3:12">
      <c r="C186" s="35"/>
      <c r="D186" s="27"/>
      <c r="E186" s="27"/>
      <c r="F186" s="27"/>
      <c r="G186" s="27"/>
      <c r="H186" s="27"/>
      <c r="I186" s="27"/>
      <c r="J186" s="27"/>
      <c r="K186" s="27"/>
      <c r="L186" s="36"/>
    </row>
    <row r="187" spans="3:12">
      <c r="C187" s="35"/>
      <c r="D187" s="27" t="str">
        <f>"Given the provided input your facilty scores "&amp;TEXT(E123,"0.0%")&amp;" success in the criterion of employability"</f>
        <v>Given the provided input your facilty scores 56.7% success in the criterion of employability</v>
      </c>
      <c r="E187" s="27"/>
      <c r="F187" s="27"/>
      <c r="G187" s="27"/>
      <c r="H187" s="27"/>
      <c r="I187" s="27"/>
      <c r="J187" s="27"/>
      <c r="K187" s="27"/>
      <c r="L187" s="36"/>
    </row>
    <row r="188" spans="3:12" ht="16.5" thickBot="1">
      <c r="C188" s="39"/>
      <c r="D188" s="40"/>
      <c r="E188" s="40"/>
      <c r="F188" s="40"/>
      <c r="G188" s="40"/>
      <c r="H188" s="40"/>
      <c r="I188" s="40"/>
      <c r="J188" s="40"/>
      <c r="K188" s="40"/>
      <c r="L188" s="41"/>
    </row>
  </sheetData>
  <dataValidations count="2">
    <dataValidation type="list" allowBlank="1" showInputMessage="1" showErrorMessage="1" errorTitle="Error!" error="Please select a valid option!" promptTitle="Assessing the Statement" prompt="Please select your reply from the list!" sqref="K134 K138 K142:K144 K146:K148 K153 K157 K161:K166" xr:uid="{506371CB-5B4B-8B43-A55D-553914EE3D06}">
      <formula1>$F$2:$F$6</formula1>
    </dataValidation>
    <dataValidation type="list" allowBlank="1" showInputMessage="1" showErrorMessage="1" errorTitle="Error!" error="Please select a valid option!" promptTitle="Assessing Technical vs Financial" prompt="All criteria are grouped either as 'technical' or as 'financial'. The user should select which group is more important in his/her case!" sqref="K145" xr:uid="{8BE7D3D8-E9EE-8143-AC01-949F94226ADB}">
      <formula1>$F$2:$F$6</formula1>
    </dataValidation>
  </dataValidations>
  <hyperlinks>
    <hyperlink ref="C97" r:id="rId1" display="C@C3" xr:uid="{2EB8E492-0773-A547-85D1-A45481C44787}"/>
    <hyperlink ref="O119" r:id="rId2" display="C@C3" xr:uid="{3FE0B51F-5335-F242-97A7-EE0B5D85DC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MTC_Strategic</vt:lpstr>
      <vt:lpstr>Employability_SelfAssessment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Dimitris Papachristos</cp:lastModifiedBy>
  <dcterms:created xsi:type="dcterms:W3CDTF">2022-10-19T09:18:51Z</dcterms:created>
  <dcterms:modified xsi:type="dcterms:W3CDTF">2023-01-23T12:22:26Z</dcterms:modified>
</cp:coreProperties>
</file>